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C:\Users\mmgeo\Desktop\bridge\website\"/>
    </mc:Choice>
  </mc:AlternateContent>
  <xr:revisionPtr revIDLastSave="0" documentId="13_ncr:1_{F9277F51-1365-4753-8DDD-3705AEFBC4B0}" xr6:coauthVersionLast="47" xr6:coauthVersionMax="47" xr10:uidLastSave="{00000000-0000-0000-0000-000000000000}"/>
  <bookViews>
    <workbookView xWindow="-120" yWindow="-120" windowWidth="29040" windowHeight="15720" tabRatio="848" xr2:uid="{00000000-000D-0000-FFFF-FFFF00000000}"/>
  </bookViews>
  <sheets>
    <sheet name="ABSTRACT" sheetId="7" r:id="rId1"/>
    <sheet name="DETAILED" sheetId="8" r:id="rId2"/>
  </sheets>
  <definedNames>
    <definedName name="DATE">#REF!</definedName>
    <definedName name="_xlnm.Print_Area" localSheetId="0">ABSTRACT!$A$1:$H$36</definedName>
    <definedName name="_xlnm.Print_Area" localSheetId="1">DETAILED!$A$1:$O$145</definedName>
    <definedName name="_xlnm.Print_Titles" localSheetId="0">ABSTRACT!$5:$6</definedName>
    <definedName name="_xlnm.Print_Titles" localSheetId="1">DETAILED!$2:$2</definedName>
    <definedName name="Steel.Beam">#REF!</definedName>
    <definedName name="Steel.Slab">#REF!</definedName>
    <definedName name="Valuation_No">#REF!</definedName>
  </definedNames>
  <calcPr calcId="181029"/>
</workbook>
</file>

<file path=xl/calcChain.xml><?xml version="1.0" encoding="utf-8"?>
<calcChain xmlns="http://schemas.openxmlformats.org/spreadsheetml/2006/main">
  <c r="H129" i="8" l="1"/>
  <c r="G116" i="8"/>
  <c r="C62" i="8"/>
  <c r="C57" i="8"/>
  <c r="G51" i="8"/>
  <c r="G52" i="8"/>
  <c r="G53" i="8"/>
  <c r="G48" i="8"/>
  <c r="G49" i="8"/>
  <c r="G50" i="8"/>
  <c r="C44" i="8"/>
  <c r="G19" i="8"/>
  <c r="G38" i="8"/>
  <c r="G74" i="8"/>
  <c r="Q73" i="8"/>
  <c r="G102" i="8"/>
  <c r="C132" i="8"/>
  <c r="C37" i="8"/>
  <c r="C18" i="8"/>
  <c r="E128" i="8" l="1"/>
  <c r="G115" i="8"/>
  <c r="G118" i="8"/>
  <c r="G119" i="8"/>
  <c r="G114" i="8"/>
  <c r="G63" i="8"/>
  <c r="G47" i="8"/>
  <c r="G45" i="8"/>
  <c r="G46" i="8"/>
  <c r="G39" i="8"/>
  <c r="G36" i="8"/>
  <c r="G37" i="8"/>
  <c r="H127" i="8"/>
  <c r="G110" i="8"/>
  <c r="G111" i="8"/>
  <c r="G112" i="8"/>
  <c r="G137" i="8"/>
  <c r="G135" i="8"/>
  <c r="G136" i="8"/>
  <c r="G104" i="8"/>
  <c r="G105" i="8"/>
  <c r="I106" i="8" s="1"/>
  <c r="G107" i="8"/>
  <c r="C124" i="8"/>
  <c r="C96" i="8"/>
  <c r="C90" i="8"/>
  <c r="C71" i="8"/>
  <c r="C27" i="8"/>
  <c r="C26" i="8"/>
  <c r="C8" i="8"/>
  <c r="C7" i="8"/>
  <c r="I117" i="8" l="1"/>
  <c r="C25" i="7" s="1"/>
  <c r="H25" i="7" s="1"/>
  <c r="I138" i="8"/>
  <c r="C23" i="7"/>
  <c r="L106" i="8"/>
  <c r="M106" i="8"/>
  <c r="O106" i="8" s="1"/>
  <c r="L117" i="8" l="1"/>
  <c r="C32" i="7"/>
  <c r="H32" i="7" s="1"/>
  <c r="L138" i="8"/>
  <c r="H23" i="7"/>
  <c r="F23" i="7"/>
  <c r="G83" i="8" l="1"/>
  <c r="G84" i="8"/>
  <c r="G82" i="8"/>
  <c r="G17" i="8"/>
  <c r="G18" i="8"/>
  <c r="G20" i="8"/>
  <c r="G79" i="8"/>
  <c r="G80" i="8"/>
  <c r="G86" i="8"/>
  <c r="G72" i="8"/>
  <c r="G73" i="8"/>
  <c r="G75" i="8"/>
  <c r="H125" i="8"/>
  <c r="H126" i="8"/>
  <c r="G109" i="8"/>
  <c r="G108" i="8"/>
  <c r="H124" i="8"/>
  <c r="G62" i="8"/>
  <c r="G57" i="8"/>
  <c r="G44" i="8"/>
  <c r="G96" i="8"/>
  <c r="G71" i="8"/>
  <c r="E35" i="8"/>
  <c r="G35" i="8" s="1"/>
  <c r="E34" i="8"/>
  <c r="G34" i="8" s="1"/>
  <c r="E33" i="8"/>
  <c r="G33" i="8" s="1"/>
  <c r="E32" i="8"/>
  <c r="G32" i="8" s="1"/>
  <c r="E16" i="8"/>
  <c r="G16" i="8" s="1"/>
  <c r="E15" i="8"/>
  <c r="G15" i="8" s="1"/>
  <c r="E14" i="8"/>
  <c r="G14" i="8" s="1"/>
  <c r="E13" i="8"/>
  <c r="G13" i="8" s="1"/>
  <c r="H122" i="8"/>
  <c r="H123" i="8"/>
  <c r="H128" i="8"/>
  <c r="H131" i="8"/>
  <c r="H121" i="8"/>
  <c r="G134" i="8"/>
  <c r="G59" i="8"/>
  <c r="G60" i="8"/>
  <c r="G61" i="8"/>
  <c r="G43" i="8"/>
  <c r="G26" i="8"/>
  <c r="G24" i="8"/>
  <c r="G25" i="8"/>
  <c r="G27" i="8"/>
  <c r="G28" i="8"/>
  <c r="G29" i="8"/>
  <c r="G30" i="8"/>
  <c r="G31" i="8"/>
  <c r="G40" i="8"/>
  <c r="G23" i="8"/>
  <c r="G41" i="8"/>
  <c r="G42" i="8"/>
  <c r="G54" i="8"/>
  <c r="G55" i="8"/>
  <c r="G56" i="8"/>
  <c r="G58" i="8"/>
  <c r="G22" i="8"/>
  <c r="G101" i="8"/>
  <c r="G93" i="8"/>
  <c r="G94" i="8"/>
  <c r="G95" i="8"/>
  <c r="G87" i="8"/>
  <c r="G88" i="8"/>
  <c r="G70" i="8"/>
  <c r="G69" i="8"/>
  <c r="G68" i="8"/>
  <c r="G11" i="8"/>
  <c r="G12" i="8"/>
  <c r="G10" i="8"/>
  <c r="I130" i="8" l="1"/>
  <c r="I113" i="8"/>
  <c r="I85" i="8"/>
  <c r="C16" i="7"/>
  <c r="M85" i="8"/>
  <c r="O85" i="8" s="1"/>
  <c r="I81" i="8"/>
  <c r="C21" i="7"/>
  <c r="M113" i="8" l="1"/>
  <c r="O113" i="8" s="1"/>
  <c r="L113" i="8"/>
  <c r="L81" i="8"/>
  <c r="C15" i="7"/>
  <c r="M81" i="8"/>
  <c r="O81" i="8" s="1"/>
  <c r="H21" i="7"/>
  <c r="F21" i="7"/>
  <c r="H16" i="7"/>
  <c r="F16" i="7"/>
  <c r="L130" i="8"/>
  <c r="C27" i="7"/>
  <c r="G5" i="8"/>
  <c r="G6" i="8"/>
  <c r="G7" i="8"/>
  <c r="G8" i="8"/>
  <c r="G9" i="8"/>
  <c r="H15" i="7" l="1"/>
  <c r="F15" i="7"/>
  <c r="I64" i="8"/>
  <c r="G100" i="8" l="1"/>
  <c r="I103" i="8" s="1"/>
  <c r="G97" i="8" l="1"/>
  <c r="I98" i="8" s="1"/>
  <c r="G90" i="8"/>
  <c r="M98" i="8" l="1"/>
  <c r="C22" i="7"/>
  <c r="G132" i="8"/>
  <c r="I133" i="8" s="1"/>
  <c r="G89" i="8"/>
  <c r="I91" i="8" s="1"/>
  <c r="G67" i="8"/>
  <c r="I76" i="8" s="1"/>
  <c r="C18" i="7"/>
  <c r="F18" i="7" s="1"/>
  <c r="G4" i="8"/>
  <c r="I21" i="8" s="1"/>
  <c r="H30" i="7"/>
  <c r="H26" i="7"/>
  <c r="H20" i="7"/>
  <c r="H19" i="7"/>
  <c r="H14" i="7"/>
  <c r="H11" i="7"/>
  <c r="H9" i="7"/>
  <c r="H18" i="7" l="1"/>
  <c r="M91" i="8"/>
  <c r="C17" i="7"/>
  <c r="L133" i="8"/>
  <c r="C29" i="7"/>
  <c r="M103" i="8"/>
  <c r="O103" i="8" s="1"/>
  <c r="L103" i="8"/>
  <c r="L91" i="8"/>
  <c r="C12" i="7"/>
  <c r="F22" i="7" l="1"/>
  <c r="H22" i="7"/>
  <c r="H29" i="7"/>
  <c r="O98" i="8"/>
  <c r="L21" i="8"/>
  <c r="C8" i="7"/>
  <c r="H8" i="7" s="1"/>
  <c r="L76" i="8"/>
  <c r="H12" i="7"/>
  <c r="L64" i="8"/>
  <c r="C10" i="7"/>
  <c r="H10" i="7" s="1"/>
  <c r="F17" i="7"/>
  <c r="H17" i="7"/>
  <c r="O91" i="8"/>
  <c r="O143" i="8" l="1"/>
  <c r="L143" i="8"/>
  <c r="H27" i="7"/>
  <c r="F31" i="7"/>
  <c r="L145" i="8" l="1"/>
  <c r="H31" i="7"/>
  <c r="H36" i="7" s="1"/>
</calcChain>
</file>

<file path=xl/sharedStrings.xml><?xml version="1.0" encoding="utf-8"?>
<sst xmlns="http://schemas.openxmlformats.org/spreadsheetml/2006/main" count="147" uniqueCount="80">
  <si>
    <t>Sl</t>
  </si>
  <si>
    <t>BILL OF QUANTITY</t>
  </si>
  <si>
    <t>Date:</t>
  </si>
  <si>
    <t>REINFORCEMENT QTY</t>
  </si>
  <si>
    <t>RATE INC. OF MATERIAL</t>
  </si>
  <si>
    <t>DESCRIPTION</t>
  </si>
  <si>
    <t>QTY</t>
  </si>
  <si>
    <t>UNIT</t>
  </si>
  <si>
    <t>Kg /cu.m</t>
  </si>
  <si>
    <t>Total Kg</t>
  </si>
  <si>
    <t>RATE</t>
  </si>
  <si>
    <t>AMOUNT</t>
  </si>
  <si>
    <t>M³</t>
  </si>
  <si>
    <t>TOTAL AOUMNT</t>
  </si>
  <si>
    <t>Si.No</t>
  </si>
  <si>
    <t>Particulars</t>
  </si>
  <si>
    <t xml:space="preserve">Length or A </t>
  </si>
  <si>
    <t>Width</t>
  </si>
  <si>
    <t xml:space="preserve"> Height</t>
  </si>
  <si>
    <t>NOS</t>
  </si>
  <si>
    <r>
      <t>M</t>
    </r>
    <r>
      <rPr>
        <b/>
        <sz val="11"/>
        <color theme="1"/>
        <rFont val="Calibri"/>
        <family val="2"/>
      </rPr>
      <t>³</t>
    </r>
  </si>
  <si>
    <r>
      <t>M</t>
    </r>
    <r>
      <rPr>
        <b/>
        <sz val="11"/>
        <color theme="1"/>
        <rFont val="Calibri"/>
        <family val="2"/>
      </rPr>
      <t>²</t>
    </r>
  </si>
  <si>
    <t>STEEL OTY</t>
  </si>
  <si>
    <t>STEEL RATE</t>
  </si>
  <si>
    <t>STEEL AMOUNT</t>
  </si>
  <si>
    <t>Total Qty:</t>
  </si>
  <si>
    <r>
      <t>M</t>
    </r>
    <r>
      <rPr>
        <sz val="11"/>
        <color theme="1"/>
        <rFont val="Calibri"/>
        <family val="2"/>
      </rPr>
      <t>³</t>
    </r>
  </si>
  <si>
    <r>
      <rPr>
        <b/>
        <sz val="10"/>
        <rFont val="Calibri"/>
        <family val="2"/>
        <scheme val="minor"/>
      </rPr>
      <t xml:space="preserve">Earth work excavation </t>
    </r>
    <r>
      <rPr>
        <sz val="10"/>
        <rFont val="Calibri"/>
        <family val="2"/>
        <scheme val="minor"/>
      </rPr>
      <t xml:space="preserve">in all class of soil to a depth of 1.2m except rock including depositing the excavated earth on the banks in the plot as per owner/ site engineers direction with all leads upto 50m including breaking clods watering, ramming, sectioning of spoil bank etc. Complete for all footings, plinth beam and all kinds of excavations including those for pits, tanks, drains etc. below ground level as per requirements.
</t>
    </r>
  </si>
  <si>
    <r>
      <t>Providing cushion layer with</t>
    </r>
    <r>
      <rPr>
        <b/>
        <sz val="10"/>
        <rFont val="Calibri"/>
        <family val="2"/>
        <scheme val="minor"/>
      </rPr>
      <t xml:space="preserve"> PCC 1:4:8 </t>
    </r>
    <r>
      <rPr>
        <sz val="10"/>
        <rFont val="Calibri"/>
        <family val="2"/>
        <scheme val="minor"/>
      </rPr>
      <t>having 20 mm and down grade hard broken granite stones, machine mixed including cost, boxing, compacting and curing etc complete</t>
    </r>
  </si>
  <si>
    <t>Earth filling and ramming on the basement of the building at the existing Ground level  to  from the height of the basement . The filling to be in layers to a maximum of 30cm and then ramming using mechanical vibrator and required water.</t>
  </si>
  <si>
    <t>TOTAL STEEL QUANTITY - supply and fixing</t>
  </si>
  <si>
    <t>EARTH WORK-EXCAVATION</t>
  </si>
  <si>
    <t>EARTH RE FILLING(Using available soil)</t>
  </si>
  <si>
    <t>GRAND TOTAL</t>
  </si>
  <si>
    <t>TOTAL AMOUNT</t>
  </si>
  <si>
    <r>
      <t xml:space="preserve">Vibrated </t>
    </r>
    <r>
      <rPr>
        <b/>
        <sz val="10"/>
        <rFont val="Calibri"/>
        <family val="2"/>
        <scheme val="minor"/>
      </rPr>
      <t xml:space="preserve">RCC </t>
    </r>
    <r>
      <rPr>
        <sz val="10"/>
        <rFont val="Calibri"/>
        <family val="2"/>
        <scheme val="minor"/>
      </rPr>
      <t>mix M20 using 20mm and down grade hard broken granite stones machine mixed for</t>
    </r>
    <r>
      <rPr>
        <b/>
        <sz val="10"/>
        <rFont val="Calibri"/>
        <family val="2"/>
        <scheme val="minor"/>
      </rPr>
      <t xml:space="preserve"> foundation works</t>
    </r>
    <r>
      <rPr>
        <sz val="10"/>
        <rFont val="Calibri"/>
        <family val="2"/>
        <scheme val="minor"/>
      </rPr>
      <t xml:space="preserve"> including Footing,Column Pedestal and Plinth Beam as per the structural drawing, including cost, conveyance, form work, all labour, watering, curing etc.EXCLUDING REINFORCEMENT.</t>
    </r>
  </si>
  <si>
    <t>Plinth beam</t>
  </si>
  <si>
    <t>PCC WORK</t>
  </si>
  <si>
    <t>Retaining wall</t>
  </si>
  <si>
    <t>RCC WORK</t>
  </si>
  <si>
    <t>Retaining wall Bed slab</t>
  </si>
  <si>
    <t>Retaining wall Rcc</t>
  </si>
  <si>
    <t>PLINTH BEAM RCC</t>
  </si>
  <si>
    <t>HAND RAIL</t>
  </si>
  <si>
    <t>PLASTERING WORK</t>
  </si>
  <si>
    <t>Retaing wall plastering</t>
  </si>
  <si>
    <r>
      <t>M</t>
    </r>
    <r>
      <rPr>
        <sz val="11"/>
        <color theme="1"/>
        <rFont val="Aptos Narrow"/>
        <family val="2"/>
      </rPr>
      <t>²</t>
    </r>
  </si>
  <si>
    <t>Rm</t>
  </si>
  <si>
    <t>Plinth and Retaining wall</t>
  </si>
  <si>
    <t>Plinth Beam</t>
  </si>
  <si>
    <r>
      <t>Plastering with CM 1:4, 12 mm thick one coat floated hard and trovelled smooth to the</t>
    </r>
    <r>
      <rPr>
        <b/>
        <sz val="12"/>
        <rFont val="Calibri"/>
        <family val="2"/>
        <scheme val="minor"/>
      </rPr>
      <t xml:space="preserve"> wall</t>
    </r>
    <r>
      <rPr>
        <sz val="12"/>
        <rFont val="Calibri"/>
        <family val="2"/>
        <scheme val="minor"/>
      </rPr>
      <t xml:space="preserve"> including conveyance, all labour charges, scaffolding charges, watering, curing etc. </t>
    </r>
  </si>
  <si>
    <t>Column Plastering</t>
  </si>
  <si>
    <t>Column pedestal</t>
  </si>
  <si>
    <t xml:space="preserve">Footing </t>
  </si>
  <si>
    <t xml:space="preserve">Column </t>
  </si>
  <si>
    <t>Slab RCC</t>
  </si>
  <si>
    <r>
      <t>Vibrated</t>
    </r>
    <r>
      <rPr>
        <b/>
        <sz val="10"/>
        <rFont val="Calibri"/>
        <family val="2"/>
        <scheme val="minor"/>
      </rPr>
      <t xml:space="preserve"> RCC </t>
    </r>
    <r>
      <rPr>
        <sz val="10"/>
        <rFont val="Calibri"/>
        <family val="2"/>
        <scheme val="minor"/>
      </rPr>
      <t>mix M20 using 20mm and down grade hard broken granite stones machine mixed for</t>
    </r>
    <r>
      <rPr>
        <b/>
        <sz val="10"/>
        <rFont val="Calibri"/>
        <family val="2"/>
        <scheme val="minor"/>
      </rPr>
      <t xml:space="preserve"> Retaining wall,Column and slab</t>
    </r>
    <r>
      <rPr>
        <sz val="10"/>
        <rFont val="Calibri"/>
        <family val="2"/>
        <scheme val="minor"/>
      </rPr>
      <t>etc as per Structural and Architectural drawings including cost, conveyance and unloading of all materials, form work, all labour, form works and scaffolding charges, watering, curing etc complete for all floors. EXCLUDING REINFORCEMENT.</t>
    </r>
  </si>
  <si>
    <t xml:space="preserve">Slab </t>
  </si>
  <si>
    <t xml:space="preserve">PAVING TILE </t>
  </si>
  <si>
    <t>Piller plastering</t>
  </si>
  <si>
    <t>Compound wall</t>
  </si>
  <si>
    <t>Compound wall plinth</t>
  </si>
  <si>
    <t xml:space="preserve">Compound wall </t>
  </si>
  <si>
    <t>Footing at gate entry to hostel</t>
  </si>
  <si>
    <t>Compound wall for hostel</t>
  </si>
  <si>
    <t>Rcc column for handrail</t>
  </si>
  <si>
    <t>Solid block work</t>
  </si>
  <si>
    <t>HANDRAIL WORK-2inch square 14 G gp tube on top ,middle and bottom ,epoxy primed and painted</t>
  </si>
  <si>
    <t>Prividing and laying factory made chamfered edge Cement Concrete paver block indrive ways of required strenth,thickness and size/shape,made by table vibratory method using PU mould, laid in required colour &amp; pattern over 50mm thick compacted bed of sand,compacting and proper,embedding/laying of inter locking paver blocks into the sand bedding layer through vibratory compaction by using plate vibrator,filling the joints with sand and cutting of paver blocks as per required size and pattern,finishing and sweeping extra sand.complte all as per direction of Engineer-in-charge. 80 mm thick C.C.paver block of M-40 grade with approved color design and patten.</t>
  </si>
  <si>
    <t>Plinth beam at gate entry</t>
  </si>
  <si>
    <t>Plinth beam at gate</t>
  </si>
  <si>
    <r>
      <rPr>
        <b/>
        <sz val="12"/>
        <rFont val="Calibri"/>
        <family val="2"/>
        <scheme val="minor"/>
      </rPr>
      <t xml:space="preserve">Solid Block Work </t>
    </r>
    <r>
      <rPr>
        <sz val="12"/>
        <rFont val="Calibri"/>
        <family val="2"/>
        <scheme val="minor"/>
      </rPr>
      <t>using best quality</t>
    </r>
    <r>
      <rPr>
        <b/>
        <sz val="12"/>
        <rFont val="Calibri"/>
        <family val="2"/>
        <scheme val="minor"/>
      </rPr>
      <t xml:space="preserve"> Solid block of 20cm </t>
    </r>
    <r>
      <rPr>
        <sz val="12"/>
        <rFont val="Calibri"/>
        <family val="2"/>
        <scheme val="minor"/>
      </rPr>
      <t>thick in CM 1:4 for all floors and levels including cost, conveyance, all labour charges, scaffolding charges watering, curing etc.</t>
    </r>
  </si>
  <si>
    <t>For reconstruction of motor shed</t>
  </si>
  <si>
    <t xml:space="preserve">DEMOLISHING WORK </t>
  </si>
  <si>
    <t>CONSTRUCTION OF ROAD AND ALLIED STRUCTURES FOR UC COLLEGE ALUVA</t>
  </si>
  <si>
    <t>Gate-1&amp; Gate-2 As per drawing</t>
  </si>
  <si>
    <t>Gate-1- Gate at Entry to the access road - as per drawing</t>
  </si>
  <si>
    <t>Gate -2_ Gate at Entry to the Hostel plot- as per drawing</t>
  </si>
  <si>
    <t>no</t>
  </si>
  <si>
    <t>Demolishing Gate and part of compound wall at start of access road,  demolishing part of motor shed and well ,demolishing the compound wall for making entry to the hostel plot use the demolished material for filling inside the road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</si>
</sst>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164" formatCode="&quot;Rs.&quot;\ #,##0;&quot;Rs.&quot;\ \-#,##0"/>
    <numFmt numFmtId="165" formatCode="&quot;Rs.&quot;\ #,##0;[Red]&quot;Rs.&quot;\ \-#,##0"/>
    <numFmt numFmtId="166" formatCode="&quot;Rs.&quot;\ #,##0.00;&quot;Rs.&quot;\ \-#,##0.00"/>
    <numFmt numFmtId="167" formatCode="_ &quot;Rs.&quot;* #,##0.00_ ;[Red]_ &quot;Rs.&quot;* \-\-#,##0.00;;_ @_ "/>
    <numFmt numFmtId="168" formatCode="##\ ##0.00&quot; kg&quot;"/>
    <numFmt numFmtId="169" formatCode="_ * #,##0.00&quot;m&quot;_ ;_ * \-#,##0.00&quot;m&quot;_ ;_ * &quot;-&quot;??_ ;_ @_ "/>
    <numFmt numFmtId="170" formatCode="_ * #,##0.00&quot;m³&quot;_ ;_ * \-#,##0.00&quot;m³&quot;_ ;_ * &quot;-&quot;??_ ;_ @_ "/>
    <numFmt numFmtId="171" formatCode="_ * #,##0.00&quot;m²&quot;_ ;_ * \-#,##0.00&quot;m²&quot;_ ;_ * &quot;-&quot;??_ ;_ @_ "/>
    <numFmt numFmtId="172" formatCode="0.00;[Red]\-\-\ 0.00;;@"/>
    <numFmt numFmtId="173" formatCode="_ * #,##0.00&quot;kg&quot;_ ;_ * \-#,##0.00&quot;kg&quot;_ ;_ * &quot;-&quot;??_ ;_ @_ "/>
    <numFmt numFmtId="174" formatCode="_(* #,##0.00_);_(* \(#,##0.00\);_(* \-??_);_(@_)"/>
  </numFmts>
  <fonts count="16" x14ac:knownFonts="1">
    <font>
      <sz val="11"/>
      <color theme="1"/>
      <name val="Calibri"/>
      <family val="2"/>
      <scheme val="minor"/>
    </font>
    <font>
      <b/>
      <sz val="11"/>
      <color theme="1"/>
      <name val="Calibri"/>
      <family val="2"/>
      <scheme val="minor"/>
    </font>
    <font>
      <sz val="11"/>
      <color theme="1"/>
      <name val="Calibri"/>
      <family val="2"/>
      <scheme val="minor"/>
    </font>
    <font>
      <b/>
      <sz val="12"/>
      <color theme="1"/>
      <name val="Calibri"/>
      <family val="2"/>
      <scheme val="minor"/>
    </font>
    <font>
      <b/>
      <sz val="12"/>
      <name val="Calibri"/>
      <family val="2"/>
      <scheme val="minor"/>
    </font>
    <font>
      <sz val="12"/>
      <color theme="1"/>
      <name val="Calibri"/>
      <family val="2"/>
      <scheme val="minor"/>
    </font>
    <font>
      <sz val="11"/>
      <color rgb="FF000000"/>
      <name val="Calibri"/>
      <family val="2"/>
      <charset val="1"/>
    </font>
    <font>
      <b/>
      <sz val="10"/>
      <color theme="1"/>
      <name val="Calibri"/>
      <family val="2"/>
      <scheme val="minor"/>
    </font>
    <font>
      <b/>
      <sz val="10"/>
      <name val="Calibri"/>
      <family val="2"/>
      <scheme val="minor"/>
    </font>
    <font>
      <b/>
      <sz val="11"/>
      <color theme="1"/>
      <name val="Calibri"/>
      <family val="2"/>
    </font>
    <font>
      <sz val="11"/>
      <color theme="1"/>
      <name val="Calibri"/>
      <family val="2"/>
    </font>
    <font>
      <sz val="10"/>
      <color rgb="FF000000"/>
      <name val="Arial"/>
      <family val="2"/>
      <charset val="1"/>
    </font>
    <font>
      <sz val="10"/>
      <color theme="1"/>
      <name val="Calibri"/>
      <family val="2"/>
      <scheme val="minor"/>
    </font>
    <font>
      <sz val="10"/>
      <name val="Calibri"/>
      <family val="2"/>
      <scheme val="minor"/>
    </font>
    <font>
      <sz val="11"/>
      <color theme="1"/>
      <name val="Aptos Narrow"/>
      <family val="2"/>
    </font>
    <font>
      <sz val="12"/>
      <name val="Calibri"/>
      <family val="2"/>
      <scheme val="minor"/>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auto="1"/>
      </left>
      <right/>
      <top style="thin">
        <color auto="1"/>
      </top>
      <bottom/>
      <diagonal/>
    </border>
    <border>
      <left/>
      <right/>
      <top style="medium">
        <color indexed="64"/>
      </top>
      <bottom/>
      <diagonal/>
    </border>
  </borders>
  <cellStyleXfs count="9">
    <xf numFmtId="0" fontId="0" fillId="0" borderId="0"/>
    <xf numFmtId="0" fontId="2" fillId="0" borderId="0"/>
    <xf numFmtId="0" fontId="6" fillId="0" borderId="0"/>
    <xf numFmtId="0" fontId="2" fillId="0" borderId="0"/>
    <xf numFmtId="0" fontId="11" fillId="0" borderId="0" applyBorder="0" applyProtection="0"/>
    <xf numFmtId="174" fontId="11" fillId="0" borderId="0" applyBorder="0" applyProtection="0"/>
    <xf numFmtId="0" fontId="11" fillId="0" borderId="0"/>
    <xf numFmtId="0" fontId="6" fillId="0" borderId="0"/>
    <xf numFmtId="9" fontId="11" fillId="0" borderId="0" applyBorder="0" applyProtection="0"/>
  </cellStyleXfs>
  <cellXfs count="157">
    <xf numFmtId="0" fontId="0" fillId="0" borderId="0" xfId="0"/>
    <xf numFmtId="0" fontId="13" fillId="0" borderId="1" xfId="0" applyFont="1" applyBorder="1" applyAlignment="1">
      <alignment horizontal="right" vertical="top"/>
    </xf>
    <xf numFmtId="0" fontId="13" fillId="0" borderId="1" xfId="0" applyFont="1" applyBorder="1" applyAlignment="1">
      <alignment horizontal="left" vertical="top" wrapText="1"/>
    </xf>
    <xf numFmtId="0" fontId="13" fillId="0" borderId="1" xfId="0" applyFont="1" applyBorder="1" applyAlignment="1">
      <alignment horizontal="right" vertical="top" wrapText="1"/>
    </xf>
    <xf numFmtId="0" fontId="8" fillId="0" borderId="1" xfId="0" applyFont="1" applyBorder="1" applyAlignment="1">
      <alignment horizontal="right" vertical="top" wrapText="1"/>
    </xf>
    <xf numFmtId="0" fontId="12" fillId="0" borderId="0" xfId="0" applyFont="1" applyAlignment="1">
      <alignment vertical="top"/>
    </xf>
    <xf numFmtId="0" fontId="7" fillId="0" borderId="0" xfId="0" applyFont="1" applyAlignment="1">
      <alignment vertical="top"/>
    </xf>
    <xf numFmtId="14" fontId="7" fillId="0" borderId="0" xfId="0" applyNumberFormat="1" applyFont="1" applyAlignment="1">
      <alignment vertical="top"/>
    </xf>
    <xf numFmtId="0" fontId="8" fillId="0" borderId="1" xfId="0" applyFont="1" applyBorder="1" applyAlignment="1">
      <alignment horizontal="right" vertical="top"/>
    </xf>
    <xf numFmtId="0" fontId="8" fillId="0" borderId="1" xfId="0" applyFont="1" applyBorder="1" applyAlignment="1">
      <alignment horizontal="left" vertical="top"/>
    </xf>
    <xf numFmtId="167" fontId="8" fillId="0" borderId="1" xfId="0" applyNumberFormat="1" applyFont="1" applyBorder="1" applyAlignment="1">
      <alignment horizontal="center" vertical="top"/>
    </xf>
    <xf numFmtId="0" fontId="8" fillId="0" borderId="1" xfId="0" applyFont="1" applyBorder="1" applyAlignment="1">
      <alignment horizontal="center" vertical="top"/>
    </xf>
    <xf numFmtId="0" fontId="8" fillId="0" borderId="1" xfId="0" applyFont="1" applyBorder="1" applyAlignment="1">
      <alignment horizontal="center" vertical="top" wrapText="1"/>
    </xf>
    <xf numFmtId="2" fontId="8" fillId="0" borderId="1" xfId="0" applyNumberFormat="1" applyFont="1" applyBorder="1" applyAlignment="1">
      <alignment horizontal="center" vertical="top"/>
    </xf>
    <xf numFmtId="0" fontId="12" fillId="0" borderId="1" xfId="0" applyFont="1" applyBorder="1" applyAlignment="1">
      <alignment horizontal="center" vertical="top"/>
    </xf>
    <xf numFmtId="1" fontId="13" fillId="0" borderId="1" xfId="0" applyNumberFormat="1" applyFont="1" applyBorder="1" applyAlignment="1">
      <alignment horizontal="right" vertical="top" wrapText="1"/>
    </xf>
    <xf numFmtId="167" fontId="13" fillId="0" borderId="1" xfId="0" applyNumberFormat="1" applyFont="1" applyBorder="1" applyAlignment="1">
      <alignment vertical="top" wrapText="1"/>
    </xf>
    <xf numFmtId="167" fontId="13" fillId="0" borderId="1" xfId="0" applyNumberFormat="1" applyFont="1" applyBorder="1" applyAlignment="1">
      <alignment vertical="top"/>
    </xf>
    <xf numFmtId="0" fontId="13" fillId="0" borderId="1" xfId="0" applyFont="1" applyBorder="1" applyAlignment="1">
      <alignment vertical="top"/>
    </xf>
    <xf numFmtId="1" fontId="13" fillId="0" borderId="1" xfId="0" applyNumberFormat="1" applyFont="1" applyBorder="1" applyAlignment="1">
      <alignment horizontal="right" vertical="top"/>
    </xf>
    <xf numFmtId="0" fontId="13" fillId="0" borderId="1" xfId="0" applyFont="1" applyBorder="1" applyAlignment="1">
      <alignment vertical="top" wrapText="1"/>
    </xf>
    <xf numFmtId="0" fontId="8" fillId="0" borderId="1" xfId="0" applyFont="1" applyBorder="1" applyAlignment="1">
      <alignment horizontal="left" vertical="top" wrapText="1"/>
    </xf>
    <xf numFmtId="0" fontId="12" fillId="0" borderId="1" xfId="0" applyFont="1" applyBorder="1" applyAlignment="1">
      <alignment vertical="top"/>
    </xf>
    <xf numFmtId="0" fontId="12" fillId="0" borderId="0" xfId="0" applyFont="1" applyAlignment="1">
      <alignment horizontal="right" vertical="top"/>
    </xf>
    <xf numFmtId="0" fontId="12" fillId="0" borderId="10" xfId="0" applyFont="1" applyBorder="1" applyAlignment="1">
      <alignment vertical="top"/>
    </xf>
    <xf numFmtId="0" fontId="12" fillId="0" borderId="11" xfId="0" applyFont="1" applyBorder="1" applyAlignment="1">
      <alignment vertical="top"/>
    </xf>
    <xf numFmtId="168" fontId="13" fillId="0" borderId="1" xfId="0" applyNumberFormat="1" applyFont="1" applyBorder="1" applyAlignment="1">
      <alignment horizontal="right" vertical="top" wrapText="1"/>
    </xf>
    <xf numFmtId="168" fontId="13" fillId="0" borderId="1" xfId="0" applyNumberFormat="1" applyFont="1" applyBorder="1" applyAlignment="1">
      <alignment horizontal="right" vertical="top"/>
    </xf>
    <xf numFmtId="168" fontId="7" fillId="0" borderId="1" xfId="0" applyNumberFormat="1" applyFont="1" applyBorder="1" applyAlignment="1">
      <alignment horizontal="right" vertical="top"/>
    </xf>
    <xf numFmtId="167" fontId="8" fillId="0" borderId="1" xfId="0" applyNumberFormat="1" applyFont="1" applyBorder="1" applyAlignment="1">
      <alignment horizontal="center" vertical="center"/>
    </xf>
    <xf numFmtId="0" fontId="2" fillId="0" borderId="0" xfId="3"/>
    <xf numFmtId="169" fontId="2" fillId="0" borderId="0" xfId="3" applyNumberFormat="1" applyAlignment="1">
      <alignment horizontal="center" vertical="center"/>
    </xf>
    <xf numFmtId="0" fontId="2" fillId="0" borderId="0" xfId="3" applyAlignment="1">
      <alignment horizontal="center" vertical="center"/>
    </xf>
    <xf numFmtId="170" fontId="2" fillId="0" borderId="0" xfId="3" applyNumberFormat="1" applyAlignment="1">
      <alignment horizontal="center"/>
    </xf>
    <xf numFmtId="171" fontId="2" fillId="0" borderId="0" xfId="3" applyNumberFormat="1" applyAlignment="1">
      <alignment horizontal="center" vertical="center"/>
    </xf>
    <xf numFmtId="172" fontId="2" fillId="0" borderId="0" xfId="3" applyNumberFormat="1" applyAlignment="1">
      <alignment horizontal="right" vertical="center" indent="1"/>
    </xf>
    <xf numFmtId="164" fontId="2" fillId="0" borderId="0" xfId="3" applyNumberFormat="1" applyAlignment="1">
      <alignment horizontal="center" vertical="center"/>
    </xf>
    <xf numFmtId="173" fontId="1" fillId="0" borderId="0" xfId="3" applyNumberFormat="1" applyFont="1" applyAlignment="1">
      <alignment horizontal="right"/>
    </xf>
    <xf numFmtId="0" fontId="1" fillId="0" borderId="1" xfId="3" applyFont="1" applyBorder="1"/>
    <xf numFmtId="0" fontId="2" fillId="0" borderId="1" xfId="3" applyBorder="1"/>
    <xf numFmtId="169" fontId="2" fillId="0" borderId="1" xfId="3" applyNumberFormat="1" applyBorder="1" applyAlignment="1">
      <alignment horizontal="center" vertical="center"/>
    </xf>
    <xf numFmtId="0" fontId="2" fillId="0" borderId="1" xfId="3" applyBorder="1" applyAlignment="1">
      <alignment horizontal="center" vertical="center"/>
    </xf>
    <xf numFmtId="170" fontId="2" fillId="0" borderId="1" xfId="3" applyNumberFormat="1" applyBorder="1" applyAlignment="1">
      <alignment horizontal="center"/>
    </xf>
    <xf numFmtId="171" fontId="2" fillId="0" borderId="1" xfId="3" applyNumberFormat="1" applyBorder="1" applyAlignment="1">
      <alignment horizontal="center" vertical="center"/>
    </xf>
    <xf numFmtId="172" fontId="2" fillId="0" borderId="1" xfId="3" applyNumberFormat="1" applyBorder="1" applyAlignment="1">
      <alignment horizontal="center" vertical="center"/>
    </xf>
    <xf numFmtId="164" fontId="2" fillId="0" borderId="1" xfId="3" applyNumberFormat="1" applyBorder="1" applyAlignment="1">
      <alignment horizontal="center" vertical="center"/>
    </xf>
    <xf numFmtId="173" fontId="2" fillId="0" borderId="1" xfId="3" applyNumberFormat="1" applyBorder="1"/>
    <xf numFmtId="165" fontId="2" fillId="0" borderId="1" xfId="3" applyNumberFormat="1" applyBorder="1"/>
    <xf numFmtId="0" fontId="1" fillId="0" borderId="1" xfId="3" applyFont="1" applyBorder="1" applyAlignment="1">
      <alignment horizontal="right" vertical="center"/>
    </xf>
    <xf numFmtId="171" fontId="2" fillId="0" borderId="6" xfId="3" applyNumberFormat="1" applyBorder="1" applyAlignment="1">
      <alignment horizontal="center" vertical="center"/>
    </xf>
    <xf numFmtId="170" fontId="1" fillId="0" borderId="6" xfId="3" applyNumberFormat="1" applyFont="1" applyBorder="1" applyAlignment="1">
      <alignment horizontal="right"/>
    </xf>
    <xf numFmtId="166" fontId="2" fillId="0" borderId="1" xfId="3" applyNumberFormat="1" applyBorder="1" applyAlignment="1">
      <alignment horizontal="center" vertical="center"/>
    </xf>
    <xf numFmtId="170" fontId="1" fillId="0" borderId="1" xfId="3" applyNumberFormat="1" applyFont="1" applyBorder="1" applyAlignment="1">
      <alignment horizontal="right"/>
    </xf>
    <xf numFmtId="0" fontId="1" fillId="0" borderId="1" xfId="3" applyFont="1" applyBorder="1" applyAlignment="1">
      <alignment horizontal="left"/>
    </xf>
    <xf numFmtId="0" fontId="2" fillId="0" borderId="1" xfId="3" applyBorder="1" applyAlignment="1">
      <alignment horizontal="right"/>
    </xf>
    <xf numFmtId="0" fontId="4" fillId="0" borderId="1" xfId="0" applyFont="1" applyBorder="1" applyAlignment="1">
      <alignment horizontal="left" vertical="top" wrapText="1"/>
    </xf>
    <xf numFmtId="171" fontId="5" fillId="0" borderId="1" xfId="0" applyNumberFormat="1" applyFont="1" applyBorder="1" applyAlignment="1">
      <alignment horizontal="center" vertical="center"/>
    </xf>
    <xf numFmtId="164" fontId="0" fillId="0" borderId="1" xfId="3" applyNumberFormat="1" applyFont="1" applyBorder="1" applyAlignment="1">
      <alignment horizontal="center" vertical="center"/>
    </xf>
    <xf numFmtId="165" fontId="2" fillId="0" borderId="0" xfId="3" applyNumberFormat="1"/>
    <xf numFmtId="173" fontId="2" fillId="0" borderId="0" xfId="3" applyNumberFormat="1"/>
    <xf numFmtId="0" fontId="1" fillId="0" borderId="1" xfId="3" applyFont="1" applyBorder="1" applyAlignment="1">
      <alignment horizontal="left" vertical="center" wrapText="1"/>
    </xf>
    <xf numFmtId="0" fontId="3" fillId="0" borderId="7" xfId="3" applyFont="1" applyBorder="1"/>
    <xf numFmtId="0" fontId="3" fillId="0" borderId="8" xfId="3" applyFont="1" applyBorder="1"/>
    <xf numFmtId="169" fontId="3" fillId="0" borderId="8" xfId="3" applyNumberFormat="1" applyFont="1" applyBorder="1" applyAlignment="1">
      <alignment horizontal="center" vertical="center"/>
    </xf>
    <xf numFmtId="0" fontId="3" fillId="0" borderId="8" xfId="3" applyFont="1" applyBorder="1" applyAlignment="1">
      <alignment horizontal="center" vertical="center"/>
    </xf>
    <xf numFmtId="170" fontId="3" fillId="0" borderId="8" xfId="3" applyNumberFormat="1" applyFont="1" applyBorder="1" applyAlignment="1">
      <alignment horizontal="center"/>
    </xf>
    <xf numFmtId="171" fontId="3" fillId="0" borderId="8" xfId="3" applyNumberFormat="1" applyFont="1" applyBorder="1" applyAlignment="1">
      <alignment horizontal="center" vertical="center"/>
    </xf>
    <xf numFmtId="172" fontId="3" fillId="0" borderId="8" xfId="3" applyNumberFormat="1" applyFont="1" applyBorder="1" applyAlignment="1">
      <alignment horizontal="right" vertical="center" indent="1"/>
    </xf>
    <xf numFmtId="164" fontId="3" fillId="0" borderId="13" xfId="3" applyNumberFormat="1" applyFont="1" applyBorder="1" applyAlignment="1">
      <alignment horizontal="center" vertical="center"/>
    </xf>
    <xf numFmtId="0" fontId="2" fillId="0" borderId="11" xfId="3" applyBorder="1"/>
    <xf numFmtId="169" fontId="2" fillId="0" borderId="11" xfId="3" applyNumberFormat="1" applyBorder="1" applyAlignment="1">
      <alignment horizontal="center" vertical="center"/>
    </xf>
    <xf numFmtId="0" fontId="2" fillId="0" borderId="11" xfId="3" applyBorder="1" applyAlignment="1">
      <alignment horizontal="center" vertical="center"/>
    </xf>
    <xf numFmtId="170" fontId="2" fillId="0" borderId="11" xfId="3" applyNumberFormat="1" applyBorder="1" applyAlignment="1">
      <alignment horizontal="center"/>
    </xf>
    <xf numFmtId="171" fontId="2" fillId="0" borderId="11" xfId="3" applyNumberFormat="1" applyBorder="1" applyAlignment="1">
      <alignment horizontal="center" vertical="center"/>
    </xf>
    <xf numFmtId="172" fontId="1" fillId="0" borderId="11" xfId="3" applyNumberFormat="1" applyFont="1" applyBorder="1" applyAlignment="1">
      <alignment horizontal="center" vertical="center"/>
    </xf>
    <xf numFmtId="165" fontId="1" fillId="0" borderId="11" xfId="3" applyNumberFormat="1" applyFont="1" applyBorder="1"/>
    <xf numFmtId="173" fontId="2" fillId="0" borderId="11" xfId="3" applyNumberFormat="1" applyBorder="1"/>
    <xf numFmtId="165" fontId="2" fillId="0" borderId="11" xfId="3" applyNumberFormat="1" applyBorder="1"/>
    <xf numFmtId="172" fontId="1" fillId="0" borderId="8" xfId="3" applyNumberFormat="1" applyFont="1" applyBorder="1" applyAlignment="1">
      <alignment horizontal="center" vertical="center"/>
    </xf>
    <xf numFmtId="14" fontId="1" fillId="0" borderId="0" xfId="3" applyNumberFormat="1" applyFont="1" applyAlignment="1">
      <alignment horizontal="left"/>
    </xf>
    <xf numFmtId="0" fontId="2" fillId="0" borderId="1" xfId="3" applyBorder="1" applyAlignment="1">
      <alignment horizontal="right" vertical="center"/>
    </xf>
    <xf numFmtId="0" fontId="2" fillId="0" borderId="14" xfId="3" applyBorder="1"/>
    <xf numFmtId="0" fontId="1" fillId="0" borderId="14" xfId="3" applyFont="1" applyBorder="1" applyAlignment="1">
      <alignment horizontal="left" vertical="center"/>
    </xf>
    <xf numFmtId="169" fontId="2" fillId="0" borderId="14" xfId="3" applyNumberFormat="1" applyBorder="1" applyAlignment="1">
      <alignment horizontal="center" vertical="center"/>
    </xf>
    <xf numFmtId="0" fontId="2" fillId="0" borderId="14" xfId="3" applyBorder="1" applyAlignment="1">
      <alignment horizontal="center" vertical="center"/>
    </xf>
    <xf numFmtId="170" fontId="2" fillId="0" borderId="14" xfId="3" applyNumberFormat="1" applyBorder="1" applyAlignment="1">
      <alignment horizontal="center"/>
    </xf>
    <xf numFmtId="171" fontId="2" fillId="0" borderId="14" xfId="3" applyNumberFormat="1" applyBorder="1" applyAlignment="1">
      <alignment horizontal="center" vertical="center"/>
    </xf>
    <xf numFmtId="172" fontId="2" fillId="0" borderId="14" xfId="3" applyNumberFormat="1" applyBorder="1" applyAlignment="1">
      <alignment horizontal="center" vertical="center"/>
    </xf>
    <xf numFmtId="164" fontId="2" fillId="0" borderId="14" xfId="3" applyNumberFormat="1" applyBorder="1" applyAlignment="1">
      <alignment horizontal="center" vertical="center"/>
    </xf>
    <xf numFmtId="173" fontId="2" fillId="0" borderId="14" xfId="3" applyNumberFormat="1" applyBorder="1"/>
    <xf numFmtId="165" fontId="2" fillId="0" borderId="14" xfId="3" applyNumberFormat="1" applyBorder="1"/>
    <xf numFmtId="0" fontId="1" fillId="0" borderId="7" xfId="3" applyFont="1" applyBorder="1" applyAlignment="1">
      <alignment horizontal="center" vertical="center"/>
    </xf>
    <xf numFmtId="0" fontId="1" fillId="0" borderId="8" xfId="3" applyFont="1" applyBorder="1" applyAlignment="1">
      <alignment horizontal="center" vertical="center"/>
    </xf>
    <xf numFmtId="169" fontId="1" fillId="0" borderId="8" xfId="3" applyNumberFormat="1" applyFont="1" applyBorder="1" applyAlignment="1">
      <alignment horizontal="center" vertical="center" wrapText="1"/>
    </xf>
    <xf numFmtId="169" fontId="1" fillId="0" borderId="8" xfId="3" applyNumberFormat="1" applyFont="1" applyBorder="1" applyAlignment="1">
      <alignment horizontal="center" vertical="center"/>
    </xf>
    <xf numFmtId="170" fontId="1" fillId="0" borderId="8" xfId="3" applyNumberFormat="1" applyFont="1" applyBorder="1" applyAlignment="1">
      <alignment horizontal="center" vertical="center"/>
    </xf>
    <xf numFmtId="171" fontId="1" fillId="0" borderId="8" xfId="3" applyNumberFormat="1" applyFont="1" applyBorder="1" applyAlignment="1">
      <alignment horizontal="center" vertical="center"/>
    </xf>
    <xf numFmtId="164" fontId="1" fillId="0" borderId="8" xfId="3" applyNumberFormat="1" applyFont="1" applyBorder="1" applyAlignment="1">
      <alignment horizontal="center" vertical="center"/>
    </xf>
    <xf numFmtId="173" fontId="1" fillId="0" borderId="8" xfId="3" applyNumberFormat="1" applyFont="1" applyBorder="1" applyAlignment="1">
      <alignment horizontal="center" vertical="center" wrapText="1"/>
    </xf>
    <xf numFmtId="165" fontId="1" fillId="0" borderId="8" xfId="3" applyNumberFormat="1" applyFont="1" applyBorder="1" applyAlignment="1">
      <alignment horizontal="center" vertical="center" wrapText="1"/>
    </xf>
    <xf numFmtId="165" fontId="1" fillId="0" borderId="9" xfId="3" applyNumberFormat="1" applyFont="1" applyBorder="1" applyAlignment="1">
      <alignment horizontal="center" vertical="center" wrapText="1"/>
    </xf>
    <xf numFmtId="169" fontId="2" fillId="0" borderId="1" xfId="3" applyNumberFormat="1" applyBorder="1" applyAlignment="1">
      <alignment horizontal="center"/>
    </xf>
    <xf numFmtId="170" fontId="0" fillId="0" borderId="1" xfId="3" applyNumberFormat="1" applyFont="1" applyBorder="1" applyAlignment="1">
      <alignment horizontal="center"/>
    </xf>
    <xf numFmtId="171" fontId="2" fillId="0" borderId="1" xfId="3" applyNumberFormat="1" applyBorder="1" applyAlignment="1">
      <alignment horizontal="center"/>
    </xf>
    <xf numFmtId="0" fontId="15" fillId="0" borderId="1" xfId="0" applyFont="1" applyBorder="1" applyAlignment="1">
      <alignment horizontal="left" vertical="top" wrapText="1"/>
    </xf>
    <xf numFmtId="168" fontId="7" fillId="0" borderId="11" xfId="0" applyNumberFormat="1" applyFont="1" applyBorder="1" applyAlignment="1">
      <alignment horizontal="right" vertical="top"/>
    </xf>
    <xf numFmtId="0" fontId="12" fillId="0" borderId="11" xfId="0" applyFont="1" applyBorder="1" applyAlignment="1">
      <alignment vertical="top" wrapText="1"/>
    </xf>
    <xf numFmtId="172" fontId="2" fillId="0" borderId="11" xfId="3" applyNumberFormat="1" applyBorder="1" applyAlignment="1">
      <alignment horizontal="right" vertical="center" indent="1"/>
    </xf>
    <xf numFmtId="164" fontId="2" fillId="0" borderId="11" xfId="3" applyNumberFormat="1" applyBorder="1" applyAlignment="1">
      <alignment horizontal="center" vertical="center"/>
    </xf>
    <xf numFmtId="0" fontId="2" fillId="0" borderId="15" xfId="3" applyBorder="1"/>
    <xf numFmtId="0" fontId="2" fillId="0" borderId="16" xfId="3" applyBorder="1"/>
    <xf numFmtId="169" fontId="2" fillId="0" borderId="16" xfId="3" applyNumberFormat="1" applyBorder="1" applyAlignment="1">
      <alignment horizontal="center" vertical="center"/>
    </xf>
    <xf numFmtId="0" fontId="2" fillId="0" borderId="16" xfId="3" applyBorder="1" applyAlignment="1">
      <alignment horizontal="center" vertical="center"/>
    </xf>
    <xf numFmtId="0" fontId="7" fillId="0" borderId="15" xfId="0" applyFont="1" applyBorder="1" applyAlignment="1">
      <alignment vertical="top"/>
    </xf>
    <xf numFmtId="0" fontId="7" fillId="0" borderId="16" xfId="0" applyFont="1" applyBorder="1" applyAlignment="1">
      <alignment vertical="top"/>
    </xf>
    <xf numFmtId="0" fontId="12" fillId="0" borderId="16" xfId="0" applyFont="1" applyBorder="1" applyAlignment="1">
      <alignment horizontal="center" vertical="top"/>
    </xf>
    <xf numFmtId="0" fontId="7" fillId="0" borderId="16" xfId="0" applyFont="1" applyBorder="1" applyAlignment="1">
      <alignment horizontal="right" vertical="top"/>
    </xf>
    <xf numFmtId="167" fontId="7" fillId="0" borderId="17" xfId="0" applyNumberFormat="1" applyFont="1" applyBorder="1" applyAlignment="1">
      <alignment vertical="top"/>
    </xf>
    <xf numFmtId="168" fontId="12" fillId="0" borderId="1" xfId="0" applyNumberFormat="1" applyFont="1" applyBorder="1" applyAlignment="1">
      <alignment horizontal="right" vertical="top"/>
    </xf>
    <xf numFmtId="172" fontId="2" fillId="0" borderId="1" xfId="3" applyNumberFormat="1" applyBorder="1" applyAlignment="1">
      <alignment horizontal="right" vertical="center" indent="1"/>
    </xf>
    <xf numFmtId="165" fontId="1" fillId="0" borderId="17" xfId="3" applyNumberFormat="1" applyFont="1" applyBorder="1"/>
    <xf numFmtId="0" fontId="1" fillId="0" borderId="1" xfId="3" applyFont="1" applyBorder="1" applyAlignment="1">
      <alignment horizontal="right"/>
    </xf>
    <xf numFmtId="170" fontId="0" fillId="0" borderId="1" xfId="3" applyNumberFormat="1" applyFont="1" applyBorder="1" applyAlignment="1">
      <alignment horizontal="center" vertical="center"/>
    </xf>
    <xf numFmtId="170" fontId="2" fillId="0" borderId="5" xfId="3" applyNumberFormat="1" applyBorder="1" applyAlignment="1">
      <alignment horizontal="center"/>
    </xf>
    <xf numFmtId="0" fontId="12" fillId="0" borderId="1" xfId="0" applyFont="1" applyBorder="1" applyAlignment="1">
      <alignment horizontal="left" vertical="top" wrapText="1"/>
    </xf>
    <xf numFmtId="167" fontId="13" fillId="0" borderId="11" xfId="0" applyNumberFormat="1" applyFont="1" applyBorder="1" applyAlignment="1">
      <alignment vertical="center"/>
    </xf>
    <xf numFmtId="167" fontId="13" fillId="0" borderId="12" xfId="0" applyNumberFormat="1" applyFont="1" applyBorder="1" applyAlignment="1">
      <alignment horizontal="center" vertical="center" wrapText="1"/>
    </xf>
    <xf numFmtId="2" fontId="12" fillId="0" borderId="1" xfId="0" applyNumberFormat="1" applyFont="1" applyBorder="1" applyAlignment="1">
      <alignment horizontal="center" vertical="top"/>
    </xf>
    <xf numFmtId="0" fontId="12" fillId="0" borderId="11" xfId="0" applyFont="1" applyBorder="1" applyAlignment="1">
      <alignment horizontal="center" vertical="center"/>
    </xf>
    <xf numFmtId="0" fontId="12" fillId="0" borderId="1" xfId="0" applyFont="1" applyBorder="1" applyAlignment="1">
      <alignment vertical="center"/>
    </xf>
    <xf numFmtId="0" fontId="3" fillId="0" borderId="0" xfId="0" applyFont="1" applyAlignment="1">
      <alignment horizontal="center" vertical="top"/>
    </xf>
    <xf numFmtId="0" fontId="2" fillId="0" borderId="12" xfId="3" applyBorder="1"/>
    <xf numFmtId="171" fontId="2" fillId="0" borderId="12" xfId="3" applyNumberFormat="1" applyBorder="1" applyAlignment="1">
      <alignment horizontal="center" vertical="center"/>
    </xf>
    <xf numFmtId="169" fontId="2" fillId="0" borderId="12" xfId="3" applyNumberFormat="1" applyBorder="1" applyAlignment="1">
      <alignment horizontal="center" vertical="center"/>
    </xf>
    <xf numFmtId="0" fontId="2" fillId="0" borderId="12" xfId="3" applyBorder="1" applyAlignment="1">
      <alignment horizontal="center" vertical="center"/>
    </xf>
    <xf numFmtId="170" fontId="0" fillId="0" borderId="12" xfId="3" applyNumberFormat="1" applyFont="1" applyBorder="1" applyAlignment="1">
      <alignment horizontal="center"/>
    </xf>
    <xf numFmtId="165" fontId="2" fillId="0" borderId="12" xfId="3" applyNumberFormat="1" applyBorder="1"/>
    <xf numFmtId="170" fontId="2" fillId="0" borderId="16" xfId="3" applyNumberFormat="1" applyBorder="1" applyAlignment="1">
      <alignment horizontal="center"/>
    </xf>
    <xf numFmtId="171" fontId="2" fillId="0" borderId="16" xfId="3" applyNumberFormat="1" applyBorder="1" applyAlignment="1">
      <alignment horizontal="center" vertical="center"/>
    </xf>
    <xf numFmtId="165" fontId="1" fillId="0" borderId="16" xfId="3" applyNumberFormat="1" applyFont="1" applyBorder="1"/>
    <xf numFmtId="173" fontId="2" fillId="0" borderId="16" xfId="3" applyNumberFormat="1" applyBorder="1"/>
    <xf numFmtId="165" fontId="2" fillId="0" borderId="16" xfId="3" applyNumberFormat="1" applyBorder="1"/>
    <xf numFmtId="167" fontId="8" fillId="0" borderId="1" xfId="0" applyNumberFormat="1" applyFont="1" applyBorder="1" applyAlignment="1">
      <alignment horizontal="center" vertical="top"/>
    </xf>
    <xf numFmtId="0" fontId="8" fillId="0" borderId="0" xfId="0" applyFont="1" applyAlignment="1">
      <alignment horizontal="center" vertical="top"/>
    </xf>
    <xf numFmtId="0" fontId="3" fillId="0" borderId="2" xfId="0" applyFont="1" applyBorder="1" applyAlignment="1">
      <alignment horizontal="center" vertical="top"/>
    </xf>
    <xf numFmtId="0" fontId="3" fillId="0" borderId="3" xfId="0" applyFont="1" applyBorder="1" applyAlignment="1">
      <alignment horizontal="center" vertical="top"/>
    </xf>
    <xf numFmtId="0" fontId="3" fillId="0" borderId="4" xfId="0" applyFont="1" applyBorder="1" applyAlignment="1">
      <alignment horizontal="center" vertical="top"/>
    </xf>
    <xf numFmtId="0" fontId="3" fillId="0" borderId="19" xfId="0" applyFont="1" applyBorder="1" applyAlignment="1">
      <alignment horizontal="center" vertical="top"/>
    </xf>
    <xf numFmtId="165" fontId="3" fillId="0" borderId="2" xfId="3" applyNumberFormat="1" applyFont="1" applyBorder="1" applyAlignment="1">
      <alignment horizontal="center" vertical="center"/>
    </xf>
    <xf numFmtId="165" fontId="3" fillId="0" borderId="3" xfId="3" applyNumberFormat="1" applyFont="1" applyBorder="1" applyAlignment="1">
      <alignment horizontal="center" vertical="center"/>
    </xf>
    <xf numFmtId="165" fontId="3" fillId="0" borderId="4" xfId="3" applyNumberFormat="1" applyFont="1" applyBorder="1" applyAlignment="1">
      <alignment horizontal="center" vertical="center"/>
    </xf>
    <xf numFmtId="172" fontId="1" fillId="0" borderId="16" xfId="3" applyNumberFormat="1" applyFont="1" applyBorder="1" applyAlignment="1">
      <alignment horizontal="center" vertical="center"/>
    </xf>
    <xf numFmtId="170" fontId="1" fillId="0" borderId="5" xfId="3" applyNumberFormat="1" applyFont="1" applyBorder="1" applyAlignment="1">
      <alignment horizontal="right"/>
    </xf>
    <xf numFmtId="170" fontId="1" fillId="0" borderId="6" xfId="3" applyNumberFormat="1" applyFont="1" applyBorder="1" applyAlignment="1">
      <alignment horizontal="right"/>
    </xf>
    <xf numFmtId="170" fontId="1" fillId="0" borderId="18" xfId="3" applyNumberFormat="1" applyFont="1" applyBorder="1" applyAlignment="1">
      <alignment horizontal="right"/>
    </xf>
    <xf numFmtId="170" fontId="1" fillId="0" borderId="10" xfId="3" applyNumberFormat="1" applyFont="1" applyBorder="1" applyAlignment="1">
      <alignment horizontal="right"/>
    </xf>
    <xf numFmtId="0" fontId="3" fillId="0" borderId="0" xfId="0" applyFont="1" applyAlignment="1">
      <alignment horizontal="center" vertical="center"/>
    </xf>
  </cellXfs>
  <cellStyles count="9">
    <cellStyle name="Comma 3" xfId="4" xr:uid="{00000000-0005-0000-0000-000000000000}"/>
    <cellStyle name="Comma 4" xfId="5" xr:uid="{00000000-0005-0000-0000-000001000000}"/>
    <cellStyle name="Normal" xfId="0" builtinId="0"/>
    <cellStyle name="Normal 2" xfId="1" xr:uid="{00000000-0005-0000-0000-000003000000}"/>
    <cellStyle name="Normal 2 2" xfId="2" xr:uid="{00000000-0005-0000-0000-000004000000}"/>
    <cellStyle name="Normal 3" xfId="3" xr:uid="{00000000-0005-0000-0000-000005000000}"/>
    <cellStyle name="Normal 4" xfId="6" xr:uid="{00000000-0005-0000-0000-000006000000}"/>
    <cellStyle name="Normal 5" xfId="7" xr:uid="{00000000-0005-0000-0000-000007000000}"/>
    <cellStyle name="Percent 2" xfId="8" xr:uid="{00000000-0005-0000-0000-000008000000}"/>
  </cellStyles>
  <dxfs count="4">
    <dxf>
      <font>
        <b val="0"/>
        <i val="0"/>
        <strike val="0"/>
        <color theme="1"/>
      </font>
      <fill>
        <patternFill>
          <bgColor theme="4" tint="0.79998168889431442"/>
        </patternFill>
      </fill>
    </dxf>
    <dxf>
      <font>
        <b/>
        <i val="0"/>
        <strike val="0"/>
        <color theme="2" tint="-0.89996032593768116"/>
      </font>
      <fill>
        <patternFill>
          <bgColor theme="9" tint="0.79998168889431442"/>
        </patternFill>
      </fill>
      <border diagonalUp="0" diagonalDown="0">
        <left style="medium">
          <color theme="1" tint="0.24994659260841701"/>
        </left>
        <right style="medium">
          <color theme="1" tint="0.24994659260841701"/>
        </right>
        <top style="medium">
          <color theme="1" tint="0.24994659260841701"/>
        </top>
        <bottom style="medium">
          <color theme="1" tint="0.24994659260841701"/>
        </bottom>
        <vertical/>
        <horizontal/>
      </border>
    </dxf>
    <dxf>
      <font>
        <b/>
        <i val="0"/>
        <strike val="0"/>
        <color theme="3" tint="-0.499984740745262"/>
      </font>
      <fill>
        <gradientFill degree="90">
          <stop position="0">
            <color theme="0"/>
          </stop>
          <stop position="1">
            <color theme="3" tint="0.40000610370189521"/>
          </stop>
        </gradientFill>
      </fill>
      <border>
        <left style="medium">
          <color theme="1" tint="0.24994659260841701"/>
        </left>
        <right style="medium">
          <color theme="1" tint="0.24994659260841701"/>
        </right>
        <top style="medium">
          <color theme="1" tint="0.24994659260841701"/>
        </top>
        <bottom style="medium">
          <color theme="1" tint="0.24994659260841701"/>
        </bottom>
      </border>
    </dxf>
    <dxf>
      <font>
        <b val="0"/>
        <i val="0"/>
        <color theme="1"/>
      </font>
      <fill>
        <patternFill patternType="none">
          <bgColor auto="1"/>
        </patternFill>
      </fill>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TableStyleMedium2" defaultPivotStyle="PivotStyleLight16">
    <tableStyle name="Nightflare 2" pivot="0" count="4" xr9:uid="{00000000-0011-0000-FFFF-FFFF00000000}">
      <tableStyleElement type="wholeTable" dxfId="3"/>
      <tableStyleElement type="headerRow" dxfId="2"/>
      <tableStyleElement type="totalRow"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4"/>
  <sheetViews>
    <sheetView tabSelected="1" zoomScale="130" zoomScaleNormal="130" zoomScaleSheetLayoutView="115" workbookViewId="0">
      <selection activeCell="H33" sqref="H33"/>
    </sheetView>
  </sheetViews>
  <sheetFormatPr defaultColWidth="9.140625" defaultRowHeight="12.75" x14ac:dyDescent="0.25"/>
  <cols>
    <col min="1" max="1" width="4" style="5" bestFit="1" customWidth="1"/>
    <col min="2" max="2" width="46.85546875" style="5" customWidth="1"/>
    <col min="3" max="3" width="8.140625" style="5" customWidth="1"/>
    <col min="4" max="4" width="5" style="5" bestFit="1" customWidth="1"/>
    <col min="5" max="5" width="6.85546875" style="5" customWidth="1"/>
    <col min="6" max="6" width="13.5703125" style="23" customWidth="1"/>
    <col min="7" max="7" width="16.7109375" style="5" customWidth="1"/>
    <col min="8" max="8" width="18.7109375" style="5" customWidth="1"/>
    <col min="9" max="9" width="9.140625" style="5"/>
    <col min="10" max="10" width="10.85546875" style="5" bestFit="1" customWidth="1"/>
    <col min="11" max="16384" width="9.140625" style="5"/>
  </cols>
  <sheetData>
    <row r="1" spans="1:8" ht="16.5" thickBot="1" x14ac:dyDescent="0.3">
      <c r="A1" s="144"/>
      <c r="B1" s="145"/>
      <c r="C1" s="145"/>
      <c r="D1" s="145"/>
      <c r="E1" s="145"/>
      <c r="F1" s="145"/>
      <c r="G1" s="145"/>
      <c r="H1" s="146"/>
    </row>
    <row r="2" spans="1:8" ht="15.75" x14ac:dyDescent="0.25">
      <c r="A2" s="130"/>
      <c r="B2" s="147" t="s">
        <v>74</v>
      </c>
      <c r="C2" s="147"/>
      <c r="D2" s="147"/>
      <c r="E2" s="147"/>
      <c r="F2" s="147"/>
      <c r="G2" s="147"/>
      <c r="H2" s="147"/>
    </row>
    <row r="3" spans="1:8" x14ac:dyDescent="0.25">
      <c r="B3" s="6" t="s">
        <v>1</v>
      </c>
      <c r="G3" s="6" t="s">
        <v>2</v>
      </c>
      <c r="H3" s="7">
        <v>46035</v>
      </c>
    </row>
    <row r="4" spans="1:8" x14ac:dyDescent="0.25">
      <c r="B4" s="6"/>
      <c r="G4" s="6"/>
      <c r="H4" s="7"/>
    </row>
    <row r="5" spans="1:8" ht="15" customHeight="1" x14ac:dyDescent="0.25">
      <c r="A5" s="8"/>
      <c r="B5" s="9"/>
      <c r="C5" s="9"/>
      <c r="D5" s="9"/>
      <c r="E5" s="142" t="s">
        <v>3</v>
      </c>
      <c r="F5" s="142"/>
      <c r="G5" s="142" t="s">
        <v>4</v>
      </c>
      <c r="H5" s="142"/>
    </row>
    <row r="6" spans="1:8" x14ac:dyDescent="0.25">
      <c r="A6" s="11" t="s">
        <v>0</v>
      </c>
      <c r="B6" s="12" t="s">
        <v>5</v>
      </c>
      <c r="C6" s="13" t="s">
        <v>6</v>
      </c>
      <c r="D6" s="11" t="s">
        <v>7</v>
      </c>
      <c r="E6" s="10" t="s">
        <v>8</v>
      </c>
      <c r="F6" s="29" t="s">
        <v>9</v>
      </c>
      <c r="G6" s="10" t="s">
        <v>10</v>
      </c>
      <c r="H6" s="10" t="s">
        <v>11</v>
      </c>
    </row>
    <row r="7" spans="1:8" ht="98.45" customHeight="1" x14ac:dyDescent="0.25">
      <c r="A7" s="1">
        <v>1</v>
      </c>
      <c r="B7" s="2" t="s">
        <v>27</v>
      </c>
      <c r="C7" s="14"/>
      <c r="D7" s="14"/>
      <c r="E7" s="15"/>
      <c r="F7" s="26"/>
      <c r="G7" s="16"/>
      <c r="H7" s="17"/>
    </row>
    <row r="8" spans="1:8" x14ac:dyDescent="0.25">
      <c r="A8" s="1"/>
      <c r="B8" s="3"/>
      <c r="C8" s="127">
        <f>DETAILED!I21</f>
        <v>348.77000000000004</v>
      </c>
      <c r="D8" s="18" t="s">
        <v>12</v>
      </c>
      <c r="E8" s="15"/>
      <c r="F8" s="26"/>
      <c r="G8" s="16"/>
      <c r="H8" s="16">
        <f t="shared" ref="H8:H30" si="0">C8*G8</f>
        <v>0</v>
      </c>
    </row>
    <row r="9" spans="1:8" ht="63.75" x14ac:dyDescent="0.25">
      <c r="A9" s="1">
        <v>2</v>
      </c>
      <c r="B9" s="2" t="s">
        <v>29</v>
      </c>
      <c r="C9" s="14"/>
      <c r="D9" s="18"/>
      <c r="E9" s="15"/>
      <c r="F9" s="26"/>
      <c r="G9" s="16"/>
      <c r="H9" s="16">
        <f t="shared" si="0"/>
        <v>0</v>
      </c>
    </row>
    <row r="10" spans="1:8" x14ac:dyDescent="0.25">
      <c r="A10" s="1"/>
      <c r="B10" s="3"/>
      <c r="C10" s="14">
        <f>DETAILED!I64</f>
        <v>314.20000000000005</v>
      </c>
      <c r="D10" s="18" t="s">
        <v>12</v>
      </c>
      <c r="E10" s="15"/>
      <c r="F10" s="26"/>
      <c r="G10" s="16"/>
      <c r="H10" s="16">
        <f t="shared" si="0"/>
        <v>0</v>
      </c>
    </row>
    <row r="11" spans="1:8" ht="51" x14ac:dyDescent="0.25">
      <c r="A11" s="1">
        <v>3</v>
      </c>
      <c r="B11" s="2" t="s">
        <v>28</v>
      </c>
      <c r="C11" s="14"/>
      <c r="D11" s="18"/>
      <c r="E11" s="19"/>
      <c r="F11" s="27"/>
      <c r="G11" s="17"/>
      <c r="H11" s="16">
        <f t="shared" si="0"/>
        <v>0</v>
      </c>
    </row>
    <row r="12" spans="1:8" x14ac:dyDescent="0.25">
      <c r="A12" s="1"/>
      <c r="B12" s="4" t="s">
        <v>48</v>
      </c>
      <c r="C12" s="14">
        <f>DETAILED!I76</f>
        <v>9.3099999999999987</v>
      </c>
      <c r="D12" s="18" t="s">
        <v>12</v>
      </c>
      <c r="E12" s="19"/>
      <c r="F12" s="27"/>
      <c r="G12" s="17"/>
      <c r="H12" s="16">
        <f t="shared" si="0"/>
        <v>0</v>
      </c>
    </row>
    <row r="13" spans="1:8" x14ac:dyDescent="0.25">
      <c r="A13" s="1"/>
      <c r="B13" s="4"/>
      <c r="C13" s="14"/>
      <c r="D13" s="18"/>
      <c r="E13" s="19"/>
      <c r="F13" s="27"/>
      <c r="G13" s="17"/>
      <c r="H13" s="16"/>
    </row>
    <row r="14" spans="1:8" ht="76.5" x14ac:dyDescent="0.25">
      <c r="A14" s="1">
        <v>4</v>
      </c>
      <c r="B14" s="20" t="s">
        <v>35</v>
      </c>
      <c r="C14" s="14"/>
      <c r="D14" s="18"/>
      <c r="E14" s="19"/>
      <c r="F14" s="27"/>
      <c r="G14" s="17"/>
      <c r="H14" s="16">
        <f t="shared" si="0"/>
        <v>0</v>
      </c>
    </row>
    <row r="15" spans="1:8" x14ac:dyDescent="0.25">
      <c r="A15" s="1"/>
      <c r="B15" s="4" t="s">
        <v>53</v>
      </c>
      <c r="C15" s="14">
        <f>DETAILED!I81</f>
        <v>1.57</v>
      </c>
      <c r="D15" s="18" t="s">
        <v>12</v>
      </c>
      <c r="E15" s="19">
        <v>130</v>
      </c>
      <c r="F15" s="27">
        <f t="shared" ref="F15:F16" si="1">C15*E15</f>
        <v>204.1</v>
      </c>
      <c r="G15" s="17"/>
      <c r="H15" s="16">
        <f t="shared" si="0"/>
        <v>0</v>
      </c>
    </row>
    <row r="16" spans="1:8" x14ac:dyDescent="0.25">
      <c r="A16" s="1"/>
      <c r="B16" s="4" t="s">
        <v>52</v>
      </c>
      <c r="C16" s="14">
        <f>DETAILED!I85</f>
        <v>0.2</v>
      </c>
      <c r="D16" s="18" t="s">
        <v>12</v>
      </c>
      <c r="E16" s="19">
        <v>188</v>
      </c>
      <c r="F16" s="27">
        <f t="shared" si="1"/>
        <v>37.6</v>
      </c>
      <c r="G16" s="17"/>
      <c r="H16" s="16">
        <f t="shared" si="0"/>
        <v>0</v>
      </c>
    </row>
    <row r="17" spans="1:8" x14ac:dyDescent="0.25">
      <c r="A17" s="1"/>
      <c r="B17" s="4" t="s">
        <v>40</v>
      </c>
      <c r="C17" s="14">
        <f>DETAILED!I91</f>
        <v>15.969999999999999</v>
      </c>
      <c r="D17" s="18" t="s">
        <v>12</v>
      </c>
      <c r="E17" s="19">
        <v>130</v>
      </c>
      <c r="F17" s="27">
        <f>C17*E17</f>
        <v>2076.1</v>
      </c>
      <c r="G17" s="17"/>
      <c r="H17" s="16">
        <f t="shared" si="0"/>
        <v>0</v>
      </c>
    </row>
    <row r="18" spans="1:8" x14ac:dyDescent="0.25">
      <c r="A18" s="1"/>
      <c r="B18" s="4" t="s">
        <v>49</v>
      </c>
      <c r="C18" s="14">
        <f>DETAILED!I103</f>
        <v>3.93</v>
      </c>
      <c r="D18" s="18" t="s">
        <v>12</v>
      </c>
      <c r="E18" s="19">
        <v>130</v>
      </c>
      <c r="F18" s="27">
        <f>C18*E18</f>
        <v>510.90000000000003</v>
      </c>
      <c r="G18" s="17"/>
      <c r="H18" s="16">
        <f t="shared" si="0"/>
        <v>0</v>
      </c>
    </row>
    <row r="19" spans="1:8" ht="89.25" x14ac:dyDescent="0.25">
      <c r="A19" s="1">
        <v>5</v>
      </c>
      <c r="B19" s="2" t="s">
        <v>56</v>
      </c>
      <c r="C19" s="14"/>
      <c r="D19" s="18"/>
      <c r="E19" s="19"/>
      <c r="F19" s="27"/>
      <c r="G19" s="17"/>
      <c r="H19" s="16">
        <f t="shared" si="0"/>
        <v>0</v>
      </c>
    </row>
    <row r="20" spans="1:8" x14ac:dyDescent="0.25">
      <c r="A20" s="1"/>
      <c r="B20" s="2"/>
      <c r="C20" s="14"/>
      <c r="D20" s="18"/>
      <c r="E20" s="19"/>
      <c r="F20" s="27"/>
      <c r="G20" s="17"/>
      <c r="H20" s="16">
        <f t="shared" si="0"/>
        <v>0</v>
      </c>
    </row>
    <row r="21" spans="1:8" x14ac:dyDescent="0.25">
      <c r="A21" s="1"/>
      <c r="B21" s="4" t="s">
        <v>54</v>
      </c>
      <c r="C21" s="14">
        <f>DETAILED!I113</f>
        <v>1.23</v>
      </c>
      <c r="D21" s="18" t="s">
        <v>12</v>
      </c>
      <c r="E21" s="19">
        <v>188</v>
      </c>
      <c r="F21" s="27">
        <f>E21*C21</f>
        <v>231.24</v>
      </c>
      <c r="G21" s="17"/>
      <c r="H21" s="16">
        <f t="shared" si="0"/>
        <v>0</v>
      </c>
    </row>
    <row r="22" spans="1:8" x14ac:dyDescent="0.25">
      <c r="A22" s="1"/>
      <c r="B22" s="4" t="s">
        <v>38</v>
      </c>
      <c r="C22" s="14">
        <f>DETAILED!I98</f>
        <v>30.45</v>
      </c>
      <c r="D22" s="18" t="s">
        <v>12</v>
      </c>
      <c r="E22" s="19">
        <v>150</v>
      </c>
      <c r="F22" s="27">
        <f>E22*C22</f>
        <v>4567.5</v>
      </c>
      <c r="G22" s="17"/>
      <c r="H22" s="16">
        <f t="shared" si="0"/>
        <v>0</v>
      </c>
    </row>
    <row r="23" spans="1:8" x14ac:dyDescent="0.25">
      <c r="A23" s="1"/>
      <c r="B23" s="4" t="s">
        <v>57</v>
      </c>
      <c r="C23" s="14">
        <f>DETAILED!I106</f>
        <v>1.1399999999999999</v>
      </c>
      <c r="D23" s="18" t="s">
        <v>12</v>
      </c>
      <c r="E23" s="19">
        <v>120</v>
      </c>
      <c r="F23" s="27">
        <f>E23*C23</f>
        <v>136.79999999999998</v>
      </c>
      <c r="G23" s="17"/>
      <c r="H23" s="16">
        <f t="shared" si="0"/>
        <v>0</v>
      </c>
    </row>
    <row r="24" spans="1:8" ht="78.75" x14ac:dyDescent="0.25">
      <c r="A24" s="1">
        <v>6</v>
      </c>
      <c r="B24" s="104" t="s">
        <v>71</v>
      </c>
      <c r="C24" s="14"/>
      <c r="D24" s="18"/>
      <c r="E24" s="19"/>
      <c r="F24" s="27"/>
      <c r="G24" s="17"/>
      <c r="H24" s="16"/>
    </row>
    <row r="25" spans="1:8" x14ac:dyDescent="0.25">
      <c r="A25" s="1"/>
      <c r="B25" s="4"/>
      <c r="C25" s="14">
        <f>DETAILED!I117</f>
        <v>3.1799999999999997</v>
      </c>
      <c r="D25" s="18" t="s">
        <v>12</v>
      </c>
      <c r="E25" s="19"/>
      <c r="F25" s="27"/>
      <c r="G25" s="17"/>
      <c r="H25" s="16">
        <f>C25*G25</f>
        <v>0</v>
      </c>
    </row>
    <row r="26" spans="1:8" ht="63" x14ac:dyDescent="0.25">
      <c r="A26" s="1">
        <v>7</v>
      </c>
      <c r="B26" s="104" t="s">
        <v>50</v>
      </c>
      <c r="C26" s="14"/>
      <c r="D26" s="18"/>
      <c r="E26" s="19"/>
      <c r="F26" s="27"/>
      <c r="G26" s="17"/>
      <c r="H26" s="16">
        <f t="shared" si="0"/>
        <v>0</v>
      </c>
    </row>
    <row r="27" spans="1:8" ht="15" x14ac:dyDescent="0.25">
      <c r="A27" s="1"/>
      <c r="B27" s="4" t="s">
        <v>38</v>
      </c>
      <c r="C27" s="14">
        <f>DETAILED!I130</f>
        <v>331.87000000000006</v>
      </c>
      <c r="D27" s="102" t="s">
        <v>46</v>
      </c>
      <c r="E27" s="19"/>
      <c r="F27" s="27"/>
      <c r="G27" s="17"/>
      <c r="H27" s="16">
        <f t="shared" si="0"/>
        <v>0</v>
      </c>
    </row>
    <row r="28" spans="1:8" ht="15" x14ac:dyDescent="0.25">
      <c r="A28" s="1"/>
      <c r="B28" s="53"/>
      <c r="C28" s="14"/>
      <c r="D28" s="18"/>
      <c r="E28" s="19"/>
      <c r="F28" s="27"/>
      <c r="G28" s="17"/>
      <c r="H28" s="16"/>
    </row>
    <row r="29" spans="1:8" ht="25.5" x14ac:dyDescent="0.25">
      <c r="A29" s="1">
        <v>8</v>
      </c>
      <c r="B29" s="21" t="s">
        <v>67</v>
      </c>
      <c r="C29" s="14">
        <f>DETAILED!I133</f>
        <v>53.42</v>
      </c>
      <c r="D29" s="102" t="s">
        <v>47</v>
      </c>
      <c r="E29" s="19"/>
      <c r="F29" s="27"/>
      <c r="G29" s="17"/>
      <c r="H29" s="16">
        <f t="shared" si="0"/>
        <v>0</v>
      </c>
    </row>
    <row r="30" spans="1:8" x14ac:dyDescent="0.25">
      <c r="A30" s="1"/>
      <c r="B30" s="21"/>
      <c r="C30" s="14"/>
      <c r="D30" s="18"/>
      <c r="E30" s="19"/>
      <c r="F30" s="27"/>
      <c r="G30" s="17"/>
      <c r="H30" s="16">
        <f t="shared" si="0"/>
        <v>0</v>
      </c>
    </row>
    <row r="31" spans="1:8" x14ac:dyDescent="0.25">
      <c r="A31" s="22">
        <v>9</v>
      </c>
      <c r="B31" s="22" t="s">
        <v>30</v>
      </c>
      <c r="C31" s="14"/>
      <c r="D31" s="22"/>
      <c r="E31" s="22"/>
      <c r="F31" s="28">
        <f>SUM(F7:F30)</f>
        <v>7764.24</v>
      </c>
      <c r="G31" s="17"/>
      <c r="H31" s="16">
        <f>G31*F31</f>
        <v>0</v>
      </c>
    </row>
    <row r="32" spans="1:8" ht="165.75" x14ac:dyDescent="0.25">
      <c r="A32" s="24">
        <v>10</v>
      </c>
      <c r="B32" s="106" t="s">
        <v>68</v>
      </c>
      <c r="C32" s="128">
        <f>DETAILED!I138</f>
        <v>232.53</v>
      </c>
      <c r="D32" s="122" t="s">
        <v>46</v>
      </c>
      <c r="E32" s="25"/>
      <c r="F32" s="105"/>
      <c r="G32" s="125"/>
      <c r="H32" s="126">
        <f>C32*G32</f>
        <v>0</v>
      </c>
    </row>
    <row r="33" spans="1:8" ht="63.75" x14ac:dyDescent="0.25">
      <c r="A33" s="22">
        <v>11</v>
      </c>
      <c r="B33" s="124" t="s">
        <v>79</v>
      </c>
      <c r="C33" s="129"/>
      <c r="D33" s="22"/>
      <c r="E33" s="22"/>
      <c r="F33" s="118"/>
      <c r="G33" s="22"/>
      <c r="H33" s="16"/>
    </row>
    <row r="34" spans="1:8" x14ac:dyDescent="0.25">
      <c r="A34" s="22">
        <v>12</v>
      </c>
      <c r="B34" s="124" t="s">
        <v>76</v>
      </c>
      <c r="C34" s="129">
        <v>1</v>
      </c>
      <c r="D34" s="22" t="s">
        <v>78</v>
      </c>
      <c r="E34" s="22"/>
      <c r="F34" s="118"/>
      <c r="G34" s="22"/>
      <c r="H34" s="16"/>
    </row>
    <row r="35" spans="1:8" x14ac:dyDescent="0.25">
      <c r="A35" s="22">
        <v>13</v>
      </c>
      <c r="B35" s="124" t="s">
        <v>77</v>
      </c>
      <c r="C35" s="129">
        <v>1</v>
      </c>
      <c r="D35" s="22" t="s">
        <v>78</v>
      </c>
      <c r="E35" s="22"/>
      <c r="F35" s="118"/>
      <c r="G35" s="22"/>
      <c r="H35" s="16"/>
    </row>
    <row r="36" spans="1:8" ht="13.5" thickBot="1" x14ac:dyDescent="0.3">
      <c r="A36" s="113"/>
      <c r="B36" s="114" t="s">
        <v>13</v>
      </c>
      <c r="C36" s="115"/>
      <c r="D36" s="114"/>
      <c r="E36" s="114"/>
      <c r="F36" s="116"/>
      <c r="G36" s="114"/>
      <c r="H36" s="117">
        <f>SUM(H7:H35)</f>
        <v>0</v>
      </c>
    </row>
    <row r="37" spans="1:8" x14ac:dyDescent="0.25">
      <c r="A37" s="23"/>
    </row>
    <row r="38" spans="1:8" x14ac:dyDescent="0.25">
      <c r="A38" s="23"/>
    </row>
    <row r="39" spans="1:8" x14ac:dyDescent="0.25">
      <c r="A39" s="23"/>
    </row>
    <row r="40" spans="1:8" x14ac:dyDescent="0.25">
      <c r="A40" s="23"/>
    </row>
    <row r="44" spans="1:8" ht="15" customHeight="1" x14ac:dyDescent="0.25">
      <c r="B44" s="143"/>
      <c r="C44" s="143"/>
      <c r="D44" s="143"/>
      <c r="E44" s="143"/>
      <c r="F44" s="143"/>
      <c r="G44" s="143"/>
      <c r="H44" s="143"/>
    </row>
  </sheetData>
  <mergeCells count="5">
    <mergeCell ref="E5:F5"/>
    <mergeCell ref="G5:H5"/>
    <mergeCell ref="B44:H44"/>
    <mergeCell ref="A1:H1"/>
    <mergeCell ref="B2:H2"/>
  </mergeCells>
  <pageMargins left="0.78740157480314965" right="0.39370078740157483" top="0.78740157480314965" bottom="0.39370078740157483" header="0.31496062992125984" footer="0.31496062992125984"/>
  <pageSetup paperSize="9" scale="75" fitToHeight="0" orientation="portrait" r:id="rId1"/>
  <headerFooter>
    <oddHeader>&amp;LBOQ-Civil work-MATERIAL QUOTATION&amp;R&amp;D</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47"/>
  <sheetViews>
    <sheetView zoomScale="98" zoomScaleNormal="98" zoomScaleSheetLayoutView="115" workbookViewId="0">
      <pane xSplit="2" ySplit="2" topLeftCell="C120" activePane="bottomRight" state="frozen"/>
      <selection activeCell="B126" sqref="B126"/>
      <selection pane="topRight" activeCell="B126" sqref="B126"/>
      <selection pane="bottomLeft" activeCell="B126" sqref="B126"/>
      <selection pane="bottomRight" activeCell="L140" sqref="L140"/>
    </sheetView>
  </sheetViews>
  <sheetFormatPr defaultColWidth="9.140625" defaultRowHeight="15" x14ac:dyDescent="0.25"/>
  <cols>
    <col min="1" max="1" width="5.140625" style="30" customWidth="1"/>
    <col min="2" max="2" width="28.7109375" style="30" customWidth="1"/>
    <col min="3" max="3" width="10.140625" style="31" customWidth="1"/>
    <col min="4" max="4" width="8.85546875" style="31" customWidth="1"/>
    <col min="5" max="5" width="8.7109375" style="31" customWidth="1"/>
    <col min="6" max="6" width="4" style="32" customWidth="1"/>
    <col min="7" max="7" width="10.28515625" style="33" customWidth="1"/>
    <col min="8" max="8" width="10.7109375" style="34" customWidth="1"/>
    <col min="9" max="9" width="9.28515625" style="35" customWidth="1"/>
    <col min="10" max="10" width="5.42578125" style="32" bestFit="1" customWidth="1"/>
    <col min="11" max="11" width="10.7109375" style="36" customWidth="1"/>
    <col min="12" max="12" width="13.7109375" style="32" customWidth="1"/>
    <col min="13" max="13" width="11" style="59" bestFit="1" customWidth="1"/>
    <col min="14" max="14" width="8.7109375" style="58" customWidth="1"/>
    <col min="15" max="15" width="11.140625" style="58" bestFit="1" customWidth="1"/>
    <col min="16" max="16384" width="9.140625" style="30"/>
  </cols>
  <sheetData>
    <row r="1" spans="1:15" ht="16.5" thickBot="1" x14ac:dyDescent="0.3">
      <c r="B1" s="156" t="s">
        <v>74</v>
      </c>
      <c r="C1" s="156"/>
      <c r="D1" s="156"/>
      <c r="E1" s="156"/>
      <c r="F1" s="156"/>
      <c r="G1" s="156"/>
      <c r="H1" s="156"/>
      <c r="I1" s="156"/>
      <c r="J1" s="156"/>
      <c r="K1" s="156"/>
      <c r="L1" s="156"/>
      <c r="M1" s="156"/>
      <c r="N1" s="156"/>
      <c r="O1" s="156"/>
    </row>
    <row r="2" spans="1:15" ht="30.75" thickBot="1" x14ac:dyDescent="0.3">
      <c r="A2" s="91" t="s">
        <v>14</v>
      </c>
      <c r="B2" s="92" t="s">
        <v>15</v>
      </c>
      <c r="C2" s="93" t="s">
        <v>16</v>
      </c>
      <c r="D2" s="94" t="s">
        <v>17</v>
      </c>
      <c r="E2" s="94" t="s">
        <v>18</v>
      </c>
      <c r="F2" s="92" t="s">
        <v>19</v>
      </c>
      <c r="G2" s="95" t="s">
        <v>20</v>
      </c>
      <c r="H2" s="96" t="s">
        <v>21</v>
      </c>
      <c r="I2" s="78" t="s">
        <v>6</v>
      </c>
      <c r="J2" s="92" t="s">
        <v>7</v>
      </c>
      <c r="K2" s="97" t="s">
        <v>10</v>
      </c>
      <c r="L2" s="92" t="s">
        <v>11</v>
      </c>
      <c r="M2" s="98" t="s">
        <v>22</v>
      </c>
      <c r="N2" s="99" t="s">
        <v>23</v>
      </c>
      <c r="O2" s="100" t="s">
        <v>24</v>
      </c>
    </row>
    <row r="3" spans="1:15" x14ac:dyDescent="0.25">
      <c r="A3" s="81"/>
      <c r="B3" s="82" t="s">
        <v>31</v>
      </c>
      <c r="C3" s="83"/>
      <c r="D3" s="83"/>
      <c r="E3" s="83"/>
      <c r="F3" s="84"/>
      <c r="G3" s="85"/>
      <c r="H3" s="86"/>
      <c r="I3" s="87"/>
      <c r="J3" s="84"/>
      <c r="K3" s="88"/>
      <c r="L3" s="84"/>
      <c r="M3" s="89"/>
      <c r="N3" s="90"/>
      <c r="O3" s="90"/>
    </row>
    <row r="4" spans="1:15" x14ac:dyDescent="0.25">
      <c r="A4" s="39"/>
      <c r="B4" s="80"/>
      <c r="C4" s="40">
        <v>12.407999999999999</v>
      </c>
      <c r="D4" s="40">
        <v>1.5</v>
      </c>
      <c r="E4" s="40">
        <v>0.9</v>
      </c>
      <c r="F4" s="41">
        <v>1</v>
      </c>
      <c r="G4" s="42">
        <f t="shared" ref="G4:G75" si="0">ROUND(PRODUCT(C4:F4),2)</f>
        <v>16.75</v>
      </c>
      <c r="H4" s="43"/>
      <c r="I4" s="44"/>
      <c r="J4" s="41"/>
      <c r="K4" s="45"/>
      <c r="L4" s="41"/>
      <c r="M4" s="46"/>
      <c r="N4" s="47"/>
      <c r="O4" s="47"/>
    </row>
    <row r="5" spans="1:15" x14ac:dyDescent="0.25">
      <c r="A5" s="39"/>
      <c r="B5" s="80"/>
      <c r="C5" s="40">
        <v>13.897</v>
      </c>
      <c r="D5" s="40">
        <v>1.65</v>
      </c>
      <c r="E5" s="40">
        <v>0.9</v>
      </c>
      <c r="F5" s="41">
        <v>1</v>
      </c>
      <c r="G5" s="42">
        <f t="shared" si="0"/>
        <v>20.64</v>
      </c>
      <c r="H5" s="49"/>
      <c r="I5" s="44"/>
      <c r="J5" s="41"/>
      <c r="K5" s="45"/>
      <c r="L5" s="41"/>
      <c r="M5" s="46"/>
      <c r="N5" s="47"/>
      <c r="O5" s="47"/>
    </row>
    <row r="6" spans="1:15" x14ac:dyDescent="0.25">
      <c r="A6" s="39"/>
      <c r="B6" s="80"/>
      <c r="C6" s="40">
        <v>12.407999999999999</v>
      </c>
      <c r="D6" s="40">
        <v>1.5</v>
      </c>
      <c r="E6" s="40">
        <v>0.9</v>
      </c>
      <c r="F6" s="41">
        <v>1</v>
      </c>
      <c r="G6" s="42">
        <f t="shared" si="0"/>
        <v>16.75</v>
      </c>
      <c r="H6" s="49"/>
      <c r="I6" s="44"/>
      <c r="J6" s="41"/>
      <c r="K6" s="45"/>
      <c r="L6" s="41"/>
      <c r="M6" s="46"/>
      <c r="N6" s="47"/>
      <c r="O6" s="47"/>
    </row>
    <row r="7" spans="1:15" x14ac:dyDescent="0.25">
      <c r="A7" s="39"/>
      <c r="B7" s="80"/>
      <c r="C7" s="40">
        <f>13.897+1.78+1.78+2.238</f>
        <v>19.695</v>
      </c>
      <c r="D7" s="40">
        <v>1.65</v>
      </c>
      <c r="E7" s="40">
        <v>0.9</v>
      </c>
      <c r="F7" s="41">
        <v>1</v>
      </c>
      <c r="G7" s="42">
        <f t="shared" si="0"/>
        <v>29.25</v>
      </c>
      <c r="H7" s="49"/>
      <c r="I7" s="44"/>
      <c r="J7" s="41"/>
      <c r="K7" s="45"/>
      <c r="L7" s="41"/>
      <c r="M7" s="46"/>
      <c r="N7" s="47"/>
      <c r="O7" s="47"/>
    </row>
    <row r="8" spans="1:15" x14ac:dyDescent="0.25">
      <c r="A8" s="39"/>
      <c r="B8" s="80"/>
      <c r="C8" s="40">
        <f>30.53+2.238</f>
        <v>32.768000000000001</v>
      </c>
      <c r="D8" s="40">
        <v>1.65</v>
      </c>
      <c r="E8" s="40">
        <v>2.2999999999999998</v>
      </c>
      <c r="F8" s="41">
        <v>1</v>
      </c>
      <c r="G8" s="42">
        <f t="shared" si="0"/>
        <v>124.35</v>
      </c>
      <c r="H8" s="49"/>
      <c r="I8" s="44"/>
      <c r="J8" s="41"/>
      <c r="K8" s="45"/>
      <c r="L8" s="41"/>
      <c r="M8" s="46"/>
      <c r="N8" s="47"/>
      <c r="O8" s="47"/>
    </row>
    <row r="9" spans="1:15" x14ac:dyDescent="0.25">
      <c r="A9" s="39"/>
      <c r="B9" s="80"/>
      <c r="C9" s="40">
        <v>26.3</v>
      </c>
      <c r="D9" s="40">
        <v>1.65</v>
      </c>
      <c r="E9" s="40">
        <v>2.2999999999999998</v>
      </c>
      <c r="F9" s="41">
        <v>1</v>
      </c>
      <c r="G9" s="42">
        <f t="shared" si="0"/>
        <v>99.81</v>
      </c>
      <c r="H9" s="49"/>
      <c r="I9" s="44"/>
      <c r="J9" s="41"/>
      <c r="K9" s="45"/>
      <c r="L9" s="41"/>
      <c r="M9" s="46"/>
      <c r="N9" s="47"/>
      <c r="O9" s="47"/>
    </row>
    <row r="10" spans="1:15" x14ac:dyDescent="0.25">
      <c r="A10" s="39"/>
      <c r="B10" s="80" t="s">
        <v>36</v>
      </c>
      <c r="C10" s="40">
        <v>3</v>
      </c>
      <c r="D10" s="40">
        <v>0.6</v>
      </c>
      <c r="E10" s="40">
        <v>0.3</v>
      </c>
      <c r="F10" s="41">
        <v>1</v>
      </c>
      <c r="G10" s="42">
        <f t="shared" si="0"/>
        <v>0.54</v>
      </c>
      <c r="H10" s="49"/>
      <c r="I10" s="44"/>
      <c r="J10" s="41"/>
      <c r="K10" s="45"/>
      <c r="L10" s="41"/>
      <c r="M10" s="46"/>
      <c r="N10" s="47"/>
      <c r="O10" s="47"/>
    </row>
    <row r="11" spans="1:15" x14ac:dyDescent="0.25">
      <c r="A11" s="39"/>
      <c r="B11" s="80"/>
      <c r="C11" s="40">
        <v>3</v>
      </c>
      <c r="D11" s="40">
        <v>0.6</v>
      </c>
      <c r="E11" s="40">
        <v>1</v>
      </c>
      <c r="F11" s="41">
        <v>1</v>
      </c>
      <c r="G11" s="42">
        <f t="shared" si="0"/>
        <v>1.8</v>
      </c>
      <c r="H11" s="49"/>
      <c r="I11" s="44"/>
      <c r="J11" s="41"/>
      <c r="K11" s="45"/>
      <c r="L11" s="41"/>
      <c r="M11" s="46"/>
      <c r="N11" s="47"/>
      <c r="O11" s="47"/>
    </row>
    <row r="12" spans="1:15" x14ac:dyDescent="0.25">
      <c r="A12" s="39"/>
      <c r="B12" s="80"/>
      <c r="C12" s="40">
        <v>3</v>
      </c>
      <c r="D12" s="40">
        <v>0.6</v>
      </c>
      <c r="E12" s="40">
        <v>1.55</v>
      </c>
      <c r="F12" s="41">
        <v>1</v>
      </c>
      <c r="G12" s="42">
        <f t="shared" si="0"/>
        <v>2.79</v>
      </c>
      <c r="H12" s="49"/>
      <c r="I12" s="44"/>
      <c r="J12" s="41"/>
      <c r="K12" s="45"/>
      <c r="L12" s="41"/>
      <c r="M12" s="46"/>
      <c r="N12" s="47"/>
      <c r="O12" s="47"/>
    </row>
    <row r="13" spans="1:15" x14ac:dyDescent="0.25">
      <c r="A13" s="39"/>
      <c r="B13" s="80"/>
      <c r="C13" s="40">
        <v>3</v>
      </c>
      <c r="D13" s="40">
        <v>0.6</v>
      </c>
      <c r="E13" s="40">
        <f>1.725+0.4</f>
        <v>2.125</v>
      </c>
      <c r="F13" s="41">
        <v>1</v>
      </c>
      <c r="G13" s="42">
        <f t="shared" si="0"/>
        <v>3.83</v>
      </c>
      <c r="H13" s="49"/>
      <c r="I13" s="44"/>
      <c r="J13" s="41"/>
      <c r="K13" s="45"/>
      <c r="L13" s="41"/>
      <c r="M13" s="46"/>
      <c r="N13" s="47"/>
      <c r="O13" s="47"/>
    </row>
    <row r="14" spans="1:15" x14ac:dyDescent="0.25">
      <c r="A14" s="39"/>
      <c r="B14" s="80"/>
      <c r="C14" s="40">
        <v>3</v>
      </c>
      <c r="D14" s="40">
        <v>0.6</v>
      </c>
      <c r="E14" s="40">
        <f>2.21+0.4</f>
        <v>2.61</v>
      </c>
      <c r="F14" s="41">
        <v>1</v>
      </c>
      <c r="G14" s="42">
        <f t="shared" si="0"/>
        <v>4.7</v>
      </c>
      <c r="H14" s="49"/>
      <c r="I14" s="44"/>
      <c r="J14" s="41"/>
      <c r="K14" s="45"/>
      <c r="L14" s="41"/>
      <c r="M14" s="46"/>
      <c r="N14" s="47"/>
      <c r="O14" s="47"/>
    </row>
    <row r="15" spans="1:15" x14ac:dyDescent="0.25">
      <c r="A15" s="39"/>
      <c r="B15" s="80"/>
      <c r="C15" s="40">
        <v>3</v>
      </c>
      <c r="D15" s="40">
        <v>0.6</v>
      </c>
      <c r="E15" s="40">
        <f>2.685+0.4</f>
        <v>3.085</v>
      </c>
      <c r="F15" s="41">
        <v>1</v>
      </c>
      <c r="G15" s="42">
        <f t="shared" si="0"/>
        <v>5.55</v>
      </c>
      <c r="H15" s="49"/>
      <c r="I15" s="44"/>
      <c r="J15" s="41"/>
      <c r="K15" s="45"/>
      <c r="L15" s="41"/>
      <c r="M15" s="46"/>
      <c r="N15" s="47"/>
      <c r="O15" s="47"/>
    </row>
    <row r="16" spans="1:15" x14ac:dyDescent="0.25">
      <c r="A16" s="39"/>
      <c r="B16" s="80"/>
      <c r="C16" s="40">
        <v>3</v>
      </c>
      <c r="D16" s="40">
        <v>0.6</v>
      </c>
      <c r="E16" s="40">
        <f>3.2+0.4</f>
        <v>3.6</v>
      </c>
      <c r="F16" s="41">
        <v>1</v>
      </c>
      <c r="G16" s="42">
        <f t="shared" si="0"/>
        <v>6.48</v>
      </c>
      <c r="H16" s="49"/>
      <c r="I16" s="44"/>
      <c r="J16" s="41"/>
      <c r="K16" s="45"/>
      <c r="L16" s="41"/>
      <c r="M16" s="46"/>
      <c r="N16" s="47"/>
      <c r="O16" s="47"/>
    </row>
    <row r="17" spans="1:15" x14ac:dyDescent="0.25">
      <c r="A17" s="39"/>
      <c r="B17" s="80" t="s">
        <v>63</v>
      </c>
      <c r="C17" s="40">
        <v>1.5</v>
      </c>
      <c r="D17" s="40">
        <v>1.5</v>
      </c>
      <c r="E17" s="40">
        <v>1</v>
      </c>
      <c r="F17" s="41">
        <v>1</v>
      </c>
      <c r="G17" s="42">
        <f t="shared" si="0"/>
        <v>2.25</v>
      </c>
      <c r="H17" s="49"/>
      <c r="I17" s="44"/>
      <c r="J17" s="41"/>
      <c r="K17" s="45"/>
      <c r="L17" s="41"/>
      <c r="M17" s="46"/>
      <c r="N17" s="47"/>
      <c r="O17" s="47"/>
    </row>
    <row r="18" spans="1:15" x14ac:dyDescent="0.25">
      <c r="A18" s="39"/>
      <c r="B18" s="80"/>
      <c r="C18" s="40">
        <f>1.4+0.6</f>
        <v>2</v>
      </c>
      <c r="D18" s="40">
        <v>2</v>
      </c>
      <c r="E18" s="40">
        <v>1.4</v>
      </c>
      <c r="F18" s="41">
        <v>2</v>
      </c>
      <c r="G18" s="42">
        <f t="shared" si="0"/>
        <v>11.2</v>
      </c>
      <c r="H18" s="49"/>
      <c r="I18" s="44"/>
      <c r="J18" s="41"/>
      <c r="K18" s="45"/>
      <c r="L18" s="41"/>
      <c r="M18" s="46"/>
      <c r="N18" s="47"/>
      <c r="O18" s="47"/>
    </row>
    <row r="19" spans="1:15" x14ac:dyDescent="0.25">
      <c r="A19" s="39"/>
      <c r="B19" s="80" t="s">
        <v>70</v>
      </c>
      <c r="C19" s="40">
        <v>5.6</v>
      </c>
      <c r="D19" s="40">
        <v>0.6</v>
      </c>
      <c r="E19" s="40">
        <v>0.4</v>
      </c>
      <c r="F19" s="41">
        <v>1</v>
      </c>
      <c r="G19" s="42">
        <f t="shared" si="0"/>
        <v>1.34</v>
      </c>
      <c r="H19" s="49"/>
      <c r="I19" s="44"/>
      <c r="J19" s="41"/>
      <c r="K19" s="45"/>
      <c r="L19" s="41"/>
      <c r="M19" s="46"/>
      <c r="N19" s="47"/>
      <c r="O19" s="47"/>
    </row>
    <row r="20" spans="1:15" x14ac:dyDescent="0.25">
      <c r="A20" s="39"/>
      <c r="B20" s="80" t="s">
        <v>64</v>
      </c>
      <c r="C20" s="40">
        <v>2.0499999999999998</v>
      </c>
      <c r="D20" s="40">
        <v>0.6</v>
      </c>
      <c r="E20" s="40">
        <v>0.6</v>
      </c>
      <c r="F20" s="41">
        <v>1</v>
      </c>
      <c r="G20" s="42">
        <f t="shared" si="0"/>
        <v>0.74</v>
      </c>
      <c r="H20" s="49"/>
      <c r="I20" s="44"/>
      <c r="J20" s="41"/>
      <c r="K20" s="45"/>
      <c r="L20" s="41"/>
      <c r="M20" s="46"/>
      <c r="N20" s="47"/>
      <c r="O20" s="47"/>
    </row>
    <row r="21" spans="1:15" x14ac:dyDescent="0.25">
      <c r="A21" s="39"/>
      <c r="B21" s="41"/>
      <c r="C21" s="40"/>
      <c r="D21" s="40"/>
      <c r="E21" s="40"/>
      <c r="F21" s="41"/>
      <c r="G21" s="152" t="s">
        <v>25</v>
      </c>
      <c r="H21" s="153"/>
      <c r="I21" s="44">
        <f>SUM(G3:G20)</f>
        <v>348.77000000000004</v>
      </c>
      <c r="J21" s="42" t="s">
        <v>26</v>
      </c>
      <c r="K21" s="45"/>
      <c r="L21" s="51">
        <f>I21*K21</f>
        <v>0</v>
      </c>
      <c r="M21" s="46"/>
      <c r="N21" s="47"/>
      <c r="O21" s="47"/>
    </row>
    <row r="22" spans="1:15" ht="30" x14ac:dyDescent="0.25">
      <c r="A22" s="39"/>
      <c r="B22" s="60" t="s">
        <v>32</v>
      </c>
      <c r="C22" s="40"/>
      <c r="D22" s="40"/>
      <c r="E22" s="40"/>
      <c r="F22" s="41"/>
      <c r="G22" s="42">
        <f t="shared" si="0"/>
        <v>0</v>
      </c>
      <c r="H22" s="52"/>
      <c r="I22" s="44"/>
      <c r="J22" s="42"/>
      <c r="K22" s="45"/>
      <c r="L22" s="51"/>
      <c r="M22" s="46"/>
      <c r="N22" s="47"/>
      <c r="O22" s="47"/>
    </row>
    <row r="23" spans="1:15" x14ac:dyDescent="0.25">
      <c r="A23" s="39"/>
      <c r="B23" s="80"/>
      <c r="C23" s="40">
        <v>12.407999999999999</v>
      </c>
      <c r="D23" s="40">
        <v>1.5</v>
      </c>
      <c r="E23" s="40">
        <v>0.9</v>
      </c>
      <c r="F23" s="41">
        <v>1</v>
      </c>
      <c r="G23" s="42">
        <f t="shared" si="0"/>
        <v>16.75</v>
      </c>
      <c r="H23" s="52"/>
      <c r="I23" s="44"/>
      <c r="J23" s="42"/>
      <c r="K23" s="45"/>
      <c r="L23" s="51"/>
      <c r="M23" s="46"/>
      <c r="N23" s="47"/>
      <c r="O23" s="47"/>
    </row>
    <row r="24" spans="1:15" x14ac:dyDescent="0.25">
      <c r="A24" s="39"/>
      <c r="B24" s="80"/>
      <c r="C24" s="40">
        <v>13.897</v>
      </c>
      <c r="D24" s="40">
        <v>1.65</v>
      </c>
      <c r="E24" s="40">
        <v>0.9</v>
      </c>
      <c r="F24" s="41">
        <v>1</v>
      </c>
      <c r="G24" s="42">
        <f t="shared" si="0"/>
        <v>20.64</v>
      </c>
      <c r="H24" s="52"/>
      <c r="I24" s="44"/>
      <c r="J24" s="42"/>
      <c r="K24" s="45"/>
      <c r="L24" s="51"/>
      <c r="M24" s="46"/>
      <c r="N24" s="47"/>
      <c r="O24" s="47"/>
    </row>
    <row r="25" spans="1:15" x14ac:dyDescent="0.25">
      <c r="A25" s="39"/>
      <c r="B25" s="80"/>
      <c r="C25" s="40">
        <v>12.407999999999999</v>
      </c>
      <c r="D25" s="40">
        <v>1.5</v>
      </c>
      <c r="E25" s="40">
        <v>0.9</v>
      </c>
      <c r="F25" s="41">
        <v>1</v>
      </c>
      <c r="G25" s="42">
        <f t="shared" si="0"/>
        <v>16.75</v>
      </c>
      <c r="H25" s="52"/>
      <c r="I25" s="44"/>
      <c r="J25" s="42"/>
      <c r="K25" s="45"/>
      <c r="L25" s="51"/>
      <c r="M25" s="46"/>
      <c r="N25" s="47"/>
      <c r="O25" s="47"/>
    </row>
    <row r="26" spans="1:15" x14ac:dyDescent="0.25">
      <c r="A26" s="39"/>
      <c r="B26" s="80"/>
      <c r="C26" s="40">
        <f>13.897+1.78+1.78+2.238</f>
        <v>19.695</v>
      </c>
      <c r="D26" s="40">
        <v>1.65</v>
      </c>
      <c r="E26" s="40">
        <v>0.9</v>
      </c>
      <c r="F26" s="41">
        <v>1</v>
      </c>
      <c r="G26" s="42">
        <f t="shared" si="0"/>
        <v>29.25</v>
      </c>
      <c r="H26" s="52"/>
      <c r="I26" s="44"/>
      <c r="J26" s="42"/>
      <c r="K26" s="45"/>
      <c r="L26" s="51"/>
      <c r="M26" s="46"/>
      <c r="N26" s="47"/>
      <c r="O26" s="47"/>
    </row>
    <row r="27" spans="1:15" x14ac:dyDescent="0.25">
      <c r="A27" s="39"/>
      <c r="B27" s="80"/>
      <c r="C27" s="40">
        <f>30.53+2.238</f>
        <v>32.768000000000001</v>
      </c>
      <c r="D27" s="40">
        <v>1.65</v>
      </c>
      <c r="E27" s="40">
        <v>2.2999999999999998</v>
      </c>
      <c r="F27" s="41">
        <v>1</v>
      </c>
      <c r="G27" s="42">
        <f t="shared" si="0"/>
        <v>124.35</v>
      </c>
      <c r="H27" s="52"/>
      <c r="I27" s="44"/>
      <c r="J27" s="42"/>
      <c r="K27" s="45"/>
      <c r="L27" s="51"/>
      <c r="M27" s="46"/>
      <c r="N27" s="47"/>
      <c r="O27" s="47"/>
    </row>
    <row r="28" spans="1:15" x14ac:dyDescent="0.25">
      <c r="A28" s="39"/>
      <c r="B28" s="80"/>
      <c r="C28" s="40">
        <v>26.3</v>
      </c>
      <c r="D28" s="40">
        <v>1.65</v>
      </c>
      <c r="E28" s="40">
        <v>2.2999999999999998</v>
      </c>
      <c r="F28" s="41">
        <v>1</v>
      </c>
      <c r="G28" s="42">
        <f t="shared" si="0"/>
        <v>99.81</v>
      </c>
      <c r="H28" s="52"/>
      <c r="I28" s="44"/>
      <c r="J28" s="42"/>
      <c r="K28" s="45"/>
      <c r="L28" s="51"/>
      <c r="M28" s="46"/>
      <c r="N28" s="47"/>
      <c r="O28" s="47"/>
    </row>
    <row r="29" spans="1:15" x14ac:dyDescent="0.25">
      <c r="A29" s="39"/>
      <c r="B29" s="80" t="s">
        <v>36</v>
      </c>
      <c r="C29" s="40">
        <v>3</v>
      </c>
      <c r="D29" s="40">
        <v>0.6</v>
      </c>
      <c r="E29" s="40">
        <v>0.3</v>
      </c>
      <c r="F29" s="41">
        <v>1</v>
      </c>
      <c r="G29" s="42">
        <f t="shared" si="0"/>
        <v>0.54</v>
      </c>
      <c r="H29" s="52"/>
      <c r="I29" s="44"/>
      <c r="J29" s="42"/>
      <c r="K29" s="45"/>
      <c r="L29" s="51"/>
      <c r="M29" s="46"/>
      <c r="N29" s="47"/>
      <c r="O29" s="47"/>
    </row>
    <row r="30" spans="1:15" x14ac:dyDescent="0.25">
      <c r="A30" s="39"/>
      <c r="B30" s="80"/>
      <c r="C30" s="40">
        <v>3</v>
      </c>
      <c r="D30" s="40">
        <v>0.6</v>
      </c>
      <c r="E30" s="40">
        <v>1</v>
      </c>
      <c r="F30" s="41">
        <v>1</v>
      </c>
      <c r="G30" s="42">
        <f t="shared" si="0"/>
        <v>1.8</v>
      </c>
      <c r="H30" s="52"/>
      <c r="I30" s="44"/>
      <c r="J30" s="42"/>
      <c r="K30" s="45"/>
      <c r="L30" s="51"/>
      <c r="M30" s="46"/>
      <c r="N30" s="47"/>
      <c r="O30" s="47"/>
    </row>
    <row r="31" spans="1:15" x14ac:dyDescent="0.25">
      <c r="A31" s="39"/>
      <c r="B31" s="80"/>
      <c r="C31" s="40">
        <v>3</v>
      </c>
      <c r="D31" s="40">
        <v>0.6</v>
      </c>
      <c r="E31" s="40">
        <v>1.55</v>
      </c>
      <c r="F31" s="41">
        <v>1</v>
      </c>
      <c r="G31" s="42">
        <f t="shared" si="0"/>
        <v>2.79</v>
      </c>
      <c r="H31" s="52"/>
      <c r="I31" s="44"/>
      <c r="J31" s="42"/>
      <c r="K31" s="45"/>
      <c r="L31" s="51"/>
      <c r="M31" s="46"/>
      <c r="N31" s="47"/>
      <c r="O31" s="47"/>
    </row>
    <row r="32" spans="1:15" x14ac:dyDescent="0.25">
      <c r="A32" s="39"/>
      <c r="B32" s="80"/>
      <c r="C32" s="40">
        <v>3</v>
      </c>
      <c r="D32" s="40">
        <v>0.6</v>
      </c>
      <c r="E32" s="40">
        <f>1.725+0.4</f>
        <v>2.125</v>
      </c>
      <c r="F32" s="41">
        <v>1</v>
      </c>
      <c r="G32" s="42">
        <f t="shared" si="0"/>
        <v>3.83</v>
      </c>
      <c r="H32" s="52"/>
      <c r="I32" s="44"/>
      <c r="J32" s="42"/>
      <c r="K32" s="45"/>
      <c r="L32" s="51"/>
      <c r="M32" s="46"/>
      <c r="N32" s="47"/>
      <c r="O32" s="47"/>
    </row>
    <row r="33" spans="1:15" x14ac:dyDescent="0.25">
      <c r="A33" s="39"/>
      <c r="B33" s="80"/>
      <c r="C33" s="40">
        <v>3</v>
      </c>
      <c r="D33" s="40">
        <v>0.6</v>
      </c>
      <c r="E33" s="40">
        <f>2.21+0.4</f>
        <v>2.61</v>
      </c>
      <c r="F33" s="41">
        <v>1</v>
      </c>
      <c r="G33" s="42">
        <f t="shared" si="0"/>
        <v>4.7</v>
      </c>
      <c r="H33" s="52"/>
      <c r="I33" s="44"/>
      <c r="J33" s="42"/>
      <c r="K33" s="45"/>
      <c r="L33" s="51"/>
      <c r="M33" s="46"/>
      <c r="N33" s="47"/>
      <c r="O33" s="47"/>
    </row>
    <row r="34" spans="1:15" x14ac:dyDescent="0.25">
      <c r="A34" s="39"/>
      <c r="B34" s="80"/>
      <c r="C34" s="40">
        <v>3</v>
      </c>
      <c r="D34" s="40">
        <v>0.6</v>
      </c>
      <c r="E34" s="40">
        <f>2.685+0.4</f>
        <v>3.085</v>
      </c>
      <c r="F34" s="41">
        <v>1</v>
      </c>
      <c r="G34" s="42">
        <f t="shared" si="0"/>
        <v>5.55</v>
      </c>
      <c r="H34" s="52"/>
      <c r="I34" s="44"/>
      <c r="J34" s="42"/>
      <c r="K34" s="45"/>
      <c r="L34" s="51"/>
      <c r="M34" s="46"/>
      <c r="N34" s="47"/>
      <c r="O34" s="47"/>
    </row>
    <row r="35" spans="1:15" x14ac:dyDescent="0.25">
      <c r="A35" s="39"/>
      <c r="B35" s="80"/>
      <c r="C35" s="40">
        <v>3</v>
      </c>
      <c r="D35" s="40">
        <v>0.6</v>
      </c>
      <c r="E35" s="40">
        <f>3.2+0.4</f>
        <v>3.6</v>
      </c>
      <c r="F35" s="41">
        <v>1</v>
      </c>
      <c r="G35" s="42">
        <f t="shared" si="0"/>
        <v>6.48</v>
      </c>
      <c r="H35" s="52"/>
      <c r="I35" s="44"/>
      <c r="J35" s="42"/>
      <c r="K35" s="45"/>
      <c r="L35" s="51"/>
      <c r="M35" s="46"/>
      <c r="N35" s="47"/>
      <c r="O35" s="47"/>
    </row>
    <row r="36" spans="1:15" x14ac:dyDescent="0.25">
      <c r="A36" s="39"/>
      <c r="B36" s="80" t="s">
        <v>63</v>
      </c>
      <c r="C36" s="40">
        <v>1.5</v>
      </c>
      <c r="D36" s="40">
        <v>1.5</v>
      </c>
      <c r="E36" s="40">
        <v>1</v>
      </c>
      <c r="F36" s="41">
        <v>1</v>
      </c>
      <c r="G36" s="42">
        <f t="shared" si="0"/>
        <v>2.25</v>
      </c>
      <c r="H36" s="52"/>
      <c r="I36" s="44"/>
      <c r="J36" s="42"/>
      <c r="K36" s="45"/>
      <c r="L36" s="51"/>
      <c r="M36" s="46"/>
      <c r="N36" s="47"/>
      <c r="O36" s="47"/>
    </row>
    <row r="37" spans="1:15" x14ac:dyDescent="0.25">
      <c r="A37" s="39"/>
      <c r="B37" s="80"/>
      <c r="C37" s="40">
        <f>1.4+0.6</f>
        <v>2</v>
      </c>
      <c r="D37" s="40">
        <v>2</v>
      </c>
      <c r="E37" s="40">
        <v>1.4</v>
      </c>
      <c r="F37" s="41">
        <v>2</v>
      </c>
      <c r="G37" s="42">
        <f t="shared" si="0"/>
        <v>11.2</v>
      </c>
      <c r="H37" s="52"/>
      <c r="I37" s="44"/>
      <c r="J37" s="42"/>
      <c r="K37" s="45"/>
      <c r="L37" s="51"/>
      <c r="M37" s="46"/>
      <c r="N37" s="47"/>
      <c r="O37" s="47"/>
    </row>
    <row r="38" spans="1:15" x14ac:dyDescent="0.25">
      <c r="A38" s="39"/>
      <c r="B38" s="80" t="s">
        <v>70</v>
      </c>
      <c r="C38" s="40">
        <v>5.6</v>
      </c>
      <c r="D38" s="40">
        <v>0.6</v>
      </c>
      <c r="E38" s="40">
        <v>0.4</v>
      </c>
      <c r="F38" s="41">
        <v>1</v>
      </c>
      <c r="G38" s="42">
        <f t="shared" si="0"/>
        <v>1.34</v>
      </c>
      <c r="H38" s="52"/>
      <c r="I38" s="44"/>
      <c r="J38" s="42"/>
      <c r="K38" s="45"/>
      <c r="L38" s="51"/>
      <c r="M38" s="46"/>
      <c r="N38" s="47"/>
      <c r="O38" s="47"/>
    </row>
    <row r="39" spans="1:15" x14ac:dyDescent="0.25">
      <c r="A39" s="39"/>
      <c r="B39" s="80" t="s">
        <v>64</v>
      </c>
      <c r="C39" s="40">
        <v>2.0499999999999998</v>
      </c>
      <c r="D39" s="40">
        <v>0.6</v>
      </c>
      <c r="E39" s="40">
        <v>0.6</v>
      </c>
      <c r="F39" s="41">
        <v>1</v>
      </c>
      <c r="G39" s="42">
        <f t="shared" si="0"/>
        <v>0.74</v>
      </c>
      <c r="H39" s="52"/>
      <c r="I39" s="44"/>
      <c r="J39" s="42"/>
      <c r="K39" s="45"/>
      <c r="L39" s="51"/>
      <c r="M39" s="46"/>
      <c r="N39" s="47"/>
      <c r="O39" s="47"/>
    </row>
    <row r="40" spans="1:15" x14ac:dyDescent="0.25">
      <c r="A40" s="39"/>
      <c r="B40" s="80" t="s">
        <v>36</v>
      </c>
      <c r="C40" s="40">
        <v>5.5</v>
      </c>
      <c r="D40" s="40">
        <v>0.45</v>
      </c>
      <c r="E40" s="40">
        <v>0.1</v>
      </c>
      <c r="F40" s="41">
        <v>-7</v>
      </c>
      <c r="G40" s="42">
        <f t="shared" si="0"/>
        <v>-1.73</v>
      </c>
      <c r="H40" s="52"/>
      <c r="I40" s="44"/>
      <c r="J40" s="42"/>
      <c r="K40" s="45"/>
      <c r="L40" s="51"/>
      <c r="M40" s="46"/>
      <c r="N40" s="47"/>
      <c r="O40" s="47"/>
    </row>
    <row r="41" spans="1:15" x14ac:dyDescent="0.25">
      <c r="A41" s="39"/>
      <c r="B41" s="80" t="s">
        <v>38</v>
      </c>
      <c r="C41" s="40">
        <v>12.407999999999999</v>
      </c>
      <c r="D41" s="40">
        <v>1.05</v>
      </c>
      <c r="E41" s="40">
        <v>0.1</v>
      </c>
      <c r="F41" s="41">
        <v>-1</v>
      </c>
      <c r="G41" s="42">
        <f t="shared" si="0"/>
        <v>-1.3</v>
      </c>
      <c r="H41" s="52"/>
      <c r="I41" s="44"/>
      <c r="J41" s="42"/>
      <c r="K41" s="45"/>
      <c r="L41" s="51"/>
      <c r="M41" s="46"/>
      <c r="N41" s="47"/>
      <c r="O41" s="47"/>
    </row>
    <row r="42" spans="1:15" x14ac:dyDescent="0.25">
      <c r="A42" s="39"/>
      <c r="B42" s="80"/>
      <c r="C42" s="40">
        <v>13.897</v>
      </c>
      <c r="D42" s="40">
        <v>1.2</v>
      </c>
      <c r="E42" s="40">
        <v>0.1</v>
      </c>
      <c r="F42" s="41">
        <v>-1</v>
      </c>
      <c r="G42" s="42">
        <f t="shared" si="0"/>
        <v>-1.67</v>
      </c>
      <c r="H42" s="52"/>
      <c r="I42" s="44"/>
      <c r="J42" s="42"/>
      <c r="K42" s="45"/>
      <c r="L42" s="51"/>
      <c r="M42" s="46"/>
      <c r="N42" s="47"/>
      <c r="O42" s="47"/>
    </row>
    <row r="43" spans="1:15" x14ac:dyDescent="0.25">
      <c r="A43" s="39"/>
      <c r="B43" s="80"/>
      <c r="C43" s="40">
        <v>12.407999999999999</v>
      </c>
      <c r="D43" s="40">
        <v>1.05</v>
      </c>
      <c r="E43" s="40">
        <v>0.1</v>
      </c>
      <c r="F43" s="41">
        <v>-1</v>
      </c>
      <c r="G43" s="42">
        <f t="shared" si="0"/>
        <v>-1.3</v>
      </c>
      <c r="H43" s="52"/>
      <c r="I43" s="44"/>
      <c r="J43" s="42"/>
      <c r="K43" s="45"/>
      <c r="L43" s="51"/>
      <c r="M43" s="46"/>
      <c r="N43" s="47"/>
      <c r="O43" s="47"/>
    </row>
    <row r="44" spans="1:15" x14ac:dyDescent="0.25">
      <c r="A44" s="39"/>
      <c r="B44" s="80"/>
      <c r="C44" s="40">
        <f>13.897+1.78+1.78+2.238</f>
        <v>19.695</v>
      </c>
      <c r="D44" s="40">
        <v>1.2</v>
      </c>
      <c r="E44" s="40">
        <v>0.1</v>
      </c>
      <c r="F44" s="41">
        <v>-1</v>
      </c>
      <c r="G44" s="42">
        <f t="shared" si="0"/>
        <v>-2.36</v>
      </c>
      <c r="H44" s="52"/>
      <c r="I44" s="44"/>
      <c r="J44" s="42"/>
      <c r="K44" s="45"/>
      <c r="L44" s="51"/>
      <c r="M44" s="46"/>
      <c r="N44" s="47"/>
      <c r="O44" s="47"/>
    </row>
    <row r="45" spans="1:15" x14ac:dyDescent="0.25">
      <c r="A45" s="39"/>
      <c r="B45" s="80" t="s">
        <v>63</v>
      </c>
      <c r="C45" s="40">
        <v>1.1000000000000001</v>
      </c>
      <c r="D45" s="40">
        <v>1.1000000000000001</v>
      </c>
      <c r="E45" s="40">
        <v>0.1</v>
      </c>
      <c r="F45" s="41">
        <v>-1</v>
      </c>
      <c r="G45" s="42">
        <f t="shared" si="0"/>
        <v>-0.12</v>
      </c>
      <c r="H45" s="52"/>
      <c r="I45" s="44"/>
      <c r="J45" s="42"/>
      <c r="K45" s="45"/>
      <c r="L45" s="51"/>
      <c r="M45" s="46"/>
      <c r="N45" s="47"/>
      <c r="O45" s="47"/>
    </row>
    <row r="46" spans="1:15" x14ac:dyDescent="0.25">
      <c r="A46" s="39"/>
      <c r="B46" s="80"/>
      <c r="C46" s="40">
        <v>1.6</v>
      </c>
      <c r="D46" s="40">
        <v>1.6</v>
      </c>
      <c r="E46" s="40">
        <v>0.1</v>
      </c>
      <c r="F46" s="41">
        <v>-2</v>
      </c>
      <c r="G46" s="42">
        <f t="shared" si="0"/>
        <v>-0.51</v>
      </c>
      <c r="H46" s="52"/>
      <c r="I46" s="44"/>
      <c r="J46" s="42"/>
      <c r="K46" s="45"/>
      <c r="L46" s="51"/>
      <c r="M46" s="46"/>
      <c r="N46" s="47"/>
      <c r="O46" s="47"/>
    </row>
    <row r="47" spans="1:15" x14ac:dyDescent="0.25">
      <c r="A47" s="39"/>
      <c r="B47" s="80" t="s">
        <v>69</v>
      </c>
      <c r="C47" s="40">
        <v>6.2</v>
      </c>
      <c r="D47" s="40">
        <v>0.4</v>
      </c>
      <c r="E47" s="40">
        <v>0.1</v>
      </c>
      <c r="F47" s="41">
        <v>-1</v>
      </c>
      <c r="G47" s="42">
        <f t="shared" si="0"/>
        <v>-0.25</v>
      </c>
      <c r="H47" s="52"/>
      <c r="I47" s="44"/>
      <c r="J47" s="42"/>
      <c r="K47" s="45"/>
      <c r="L47" s="51"/>
      <c r="M47" s="46"/>
      <c r="N47" s="47"/>
      <c r="O47" s="47"/>
    </row>
    <row r="48" spans="1:15" x14ac:dyDescent="0.25">
      <c r="A48" s="39"/>
      <c r="B48" s="80" t="s">
        <v>64</v>
      </c>
      <c r="C48" s="40">
        <v>1.65</v>
      </c>
      <c r="D48" s="40">
        <v>0.4</v>
      </c>
      <c r="E48" s="40">
        <v>0.1</v>
      </c>
      <c r="F48" s="41">
        <v>-1</v>
      </c>
      <c r="G48" s="42">
        <f t="shared" si="0"/>
        <v>-7.0000000000000007E-2</v>
      </c>
      <c r="H48" s="52"/>
      <c r="I48" s="44"/>
      <c r="J48" s="42"/>
      <c r="K48" s="45"/>
      <c r="L48" s="51"/>
      <c r="M48" s="46"/>
      <c r="N48" s="47"/>
      <c r="O48" s="47"/>
    </row>
    <row r="49" spans="1:15" x14ac:dyDescent="0.25">
      <c r="A49" s="39"/>
      <c r="B49" s="80" t="s">
        <v>63</v>
      </c>
      <c r="C49" s="40">
        <v>0.9</v>
      </c>
      <c r="D49" s="40">
        <v>0.9</v>
      </c>
      <c r="E49" s="40">
        <v>0.25</v>
      </c>
      <c r="F49" s="41">
        <v>-1</v>
      </c>
      <c r="G49" s="42">
        <f t="shared" si="0"/>
        <v>-0.2</v>
      </c>
      <c r="H49" s="52"/>
      <c r="I49" s="44"/>
      <c r="J49" s="42"/>
      <c r="K49" s="45"/>
      <c r="L49" s="51"/>
      <c r="M49" s="46"/>
      <c r="N49" s="47"/>
      <c r="O49" s="47"/>
    </row>
    <row r="50" spans="1:15" x14ac:dyDescent="0.25">
      <c r="A50" s="39"/>
      <c r="B50" s="53"/>
      <c r="C50" s="40">
        <v>1.4</v>
      </c>
      <c r="D50" s="40">
        <v>1.4</v>
      </c>
      <c r="E50" s="40">
        <v>0.35</v>
      </c>
      <c r="F50" s="41">
        <v>-2</v>
      </c>
      <c r="G50" s="42">
        <f t="shared" si="0"/>
        <v>-1.37</v>
      </c>
      <c r="H50" s="52"/>
      <c r="I50" s="44"/>
      <c r="J50" s="42"/>
      <c r="K50" s="45"/>
      <c r="L50" s="51"/>
      <c r="M50" s="46"/>
      <c r="N50" s="47"/>
      <c r="O50" s="47"/>
    </row>
    <row r="51" spans="1:15" x14ac:dyDescent="0.25">
      <c r="A51" s="39"/>
      <c r="B51" s="54" t="s">
        <v>52</v>
      </c>
      <c r="C51" s="40">
        <v>0.2</v>
      </c>
      <c r="D51" s="40">
        <v>0.2</v>
      </c>
      <c r="E51" s="40">
        <v>0.75</v>
      </c>
      <c r="F51" s="41">
        <v>-1</v>
      </c>
      <c r="G51" s="42">
        <f t="shared" si="0"/>
        <v>-0.03</v>
      </c>
      <c r="H51" s="52"/>
      <c r="I51" s="44"/>
      <c r="J51" s="42"/>
      <c r="K51" s="45"/>
      <c r="L51" s="51"/>
      <c r="M51" s="46"/>
      <c r="N51" s="47"/>
      <c r="O51" s="47"/>
    </row>
    <row r="52" spans="1:15" x14ac:dyDescent="0.25">
      <c r="A52" s="39"/>
      <c r="B52" s="53"/>
      <c r="C52" s="40">
        <v>0.3</v>
      </c>
      <c r="D52" s="40">
        <v>0.3</v>
      </c>
      <c r="E52" s="40">
        <v>0.95</v>
      </c>
      <c r="F52" s="41">
        <v>-2</v>
      </c>
      <c r="G52" s="42">
        <f t="shared" si="0"/>
        <v>-0.17</v>
      </c>
      <c r="H52" s="52"/>
      <c r="I52" s="44"/>
      <c r="J52" s="42"/>
      <c r="K52" s="45"/>
      <c r="L52" s="51"/>
      <c r="M52" s="46"/>
      <c r="N52" s="47"/>
      <c r="O52" s="47"/>
    </row>
    <row r="53" spans="1:15" x14ac:dyDescent="0.25">
      <c r="A53" s="39"/>
      <c r="B53" s="53"/>
      <c r="C53" s="40"/>
      <c r="D53" s="40"/>
      <c r="E53" s="40"/>
      <c r="F53" s="41"/>
      <c r="G53" s="42">
        <f t="shared" si="0"/>
        <v>0</v>
      </c>
      <c r="H53" s="52"/>
      <c r="I53" s="44"/>
      <c r="J53" s="42"/>
      <c r="K53" s="45"/>
      <c r="L53" s="51"/>
      <c r="M53" s="46"/>
      <c r="N53" s="47"/>
      <c r="O53" s="47"/>
    </row>
    <row r="54" spans="1:15" x14ac:dyDescent="0.25">
      <c r="A54" s="39"/>
      <c r="B54" s="54" t="s">
        <v>40</v>
      </c>
      <c r="C54" s="40">
        <v>12.407999999999999</v>
      </c>
      <c r="D54" s="40">
        <v>0.85</v>
      </c>
      <c r="E54" s="40">
        <v>0.2</v>
      </c>
      <c r="F54" s="41">
        <v>-1</v>
      </c>
      <c r="G54" s="42">
        <f t="shared" si="0"/>
        <v>-2.11</v>
      </c>
      <c r="H54" s="52"/>
      <c r="I54" s="44"/>
      <c r="J54" s="42"/>
      <c r="K54" s="45"/>
      <c r="L54" s="51"/>
      <c r="M54" s="46"/>
      <c r="N54" s="47"/>
      <c r="O54" s="47"/>
    </row>
    <row r="55" spans="1:15" x14ac:dyDescent="0.25">
      <c r="A55" s="39"/>
      <c r="B55" s="54"/>
      <c r="C55" s="40">
        <v>13.897</v>
      </c>
      <c r="D55" s="40">
        <v>1</v>
      </c>
      <c r="E55" s="40">
        <v>0.35</v>
      </c>
      <c r="F55" s="41">
        <v>-1</v>
      </c>
      <c r="G55" s="42">
        <f t="shared" si="0"/>
        <v>-4.8600000000000003</v>
      </c>
      <c r="H55" s="52"/>
      <c r="I55" s="44"/>
      <c r="J55" s="42"/>
      <c r="K55" s="45"/>
      <c r="L55" s="51"/>
      <c r="M55" s="46"/>
      <c r="N55" s="47"/>
      <c r="O55" s="47"/>
    </row>
    <row r="56" spans="1:15" x14ac:dyDescent="0.25">
      <c r="A56" s="39"/>
      <c r="B56" s="48"/>
      <c r="C56" s="40">
        <v>12.407999999999999</v>
      </c>
      <c r="D56" s="40">
        <v>0.85</v>
      </c>
      <c r="E56" s="40">
        <v>0.2</v>
      </c>
      <c r="F56" s="41">
        <v>-1</v>
      </c>
      <c r="G56" s="42">
        <f t="shared" si="0"/>
        <v>-2.11</v>
      </c>
      <c r="H56" s="52"/>
      <c r="I56" s="44"/>
      <c r="J56" s="42"/>
      <c r="K56" s="45"/>
      <c r="L56" s="51"/>
      <c r="M56" s="46"/>
      <c r="N56" s="47"/>
      <c r="O56" s="47"/>
    </row>
    <row r="57" spans="1:15" x14ac:dyDescent="0.25">
      <c r="A57" s="39"/>
      <c r="B57" s="48"/>
      <c r="C57" s="40">
        <f>13.897+1.78+1.78+2.238</f>
        <v>19.695</v>
      </c>
      <c r="D57" s="40">
        <v>1</v>
      </c>
      <c r="E57" s="40">
        <v>0.35</v>
      </c>
      <c r="F57" s="41">
        <v>-1</v>
      </c>
      <c r="G57" s="42">
        <f t="shared" si="0"/>
        <v>-6.89</v>
      </c>
      <c r="H57" s="52"/>
      <c r="I57" s="44"/>
      <c r="J57" s="42"/>
      <c r="K57" s="45"/>
      <c r="L57" s="51"/>
      <c r="M57" s="46"/>
      <c r="N57" s="47"/>
      <c r="O57" s="47"/>
    </row>
    <row r="58" spans="1:15" x14ac:dyDescent="0.25">
      <c r="A58" s="39"/>
      <c r="B58" s="54" t="s">
        <v>41</v>
      </c>
      <c r="C58" s="40"/>
      <c r="D58" s="40"/>
      <c r="E58" s="40"/>
      <c r="F58" s="41"/>
      <c r="G58" s="42">
        <f t="shared" si="0"/>
        <v>0</v>
      </c>
      <c r="H58" s="52"/>
      <c r="I58" s="44"/>
      <c r="J58" s="42"/>
      <c r="K58" s="45"/>
      <c r="L58" s="51"/>
      <c r="M58" s="46"/>
      <c r="N58" s="47"/>
      <c r="O58" s="47"/>
    </row>
    <row r="59" spans="1:15" x14ac:dyDescent="0.25">
      <c r="A59" s="39"/>
      <c r="B59" s="53"/>
      <c r="C59" s="40">
        <v>12.407999999999999</v>
      </c>
      <c r="D59" s="40">
        <v>0.18</v>
      </c>
      <c r="E59" s="40">
        <v>0.6</v>
      </c>
      <c r="F59" s="41">
        <v>-1</v>
      </c>
      <c r="G59" s="42">
        <f t="shared" si="0"/>
        <v>-1.34</v>
      </c>
      <c r="H59" s="52"/>
      <c r="I59" s="44"/>
      <c r="J59" s="42"/>
      <c r="K59" s="45"/>
      <c r="L59" s="51"/>
      <c r="M59" s="46"/>
      <c r="N59" s="47"/>
      <c r="O59" s="47"/>
    </row>
    <row r="60" spans="1:15" x14ac:dyDescent="0.25">
      <c r="A60" s="39"/>
      <c r="B60" s="53"/>
      <c r="C60" s="40">
        <v>13.897</v>
      </c>
      <c r="D60" s="40">
        <v>0.24</v>
      </c>
      <c r="E60" s="40">
        <v>0.6</v>
      </c>
      <c r="F60" s="41">
        <v>-1</v>
      </c>
      <c r="G60" s="42">
        <f t="shared" si="0"/>
        <v>-2</v>
      </c>
      <c r="H60" s="52"/>
      <c r="I60" s="44"/>
      <c r="J60" s="42"/>
      <c r="K60" s="45"/>
      <c r="L60" s="51"/>
      <c r="M60" s="46"/>
      <c r="N60" s="47"/>
      <c r="O60" s="47"/>
    </row>
    <row r="61" spans="1:15" x14ac:dyDescent="0.25">
      <c r="A61" s="39"/>
      <c r="B61" s="53"/>
      <c r="C61" s="40">
        <v>12.407999999999999</v>
      </c>
      <c r="D61" s="40">
        <v>0.18</v>
      </c>
      <c r="E61" s="40">
        <v>0.6</v>
      </c>
      <c r="F61" s="41">
        <v>-1</v>
      </c>
      <c r="G61" s="42">
        <f t="shared" si="0"/>
        <v>-1.34</v>
      </c>
      <c r="H61" s="52"/>
      <c r="I61" s="44"/>
      <c r="J61" s="42"/>
      <c r="K61" s="45"/>
      <c r="L61" s="51"/>
      <c r="M61" s="46"/>
      <c r="N61" s="47"/>
      <c r="O61" s="47"/>
    </row>
    <row r="62" spans="1:15" x14ac:dyDescent="0.25">
      <c r="A62" s="39"/>
      <c r="B62" s="53"/>
      <c r="C62" s="40">
        <f>13.897+1.78+1.78+2.238</f>
        <v>19.695</v>
      </c>
      <c r="D62" s="40">
        <v>0.24</v>
      </c>
      <c r="E62" s="40">
        <v>0.6</v>
      </c>
      <c r="F62" s="41">
        <v>-1</v>
      </c>
      <c r="G62" s="42">
        <f t="shared" si="0"/>
        <v>-2.84</v>
      </c>
      <c r="H62" s="52"/>
      <c r="I62" s="44"/>
      <c r="J62" s="42"/>
      <c r="K62" s="45"/>
      <c r="L62" s="51"/>
      <c r="M62" s="46"/>
      <c r="N62" s="47"/>
      <c r="O62" s="47"/>
    </row>
    <row r="63" spans="1:15" x14ac:dyDescent="0.25">
      <c r="A63" s="39"/>
      <c r="B63" s="48"/>
      <c r="C63" s="40"/>
      <c r="D63" s="40"/>
      <c r="E63" s="40"/>
      <c r="F63" s="41"/>
      <c r="G63" s="42">
        <f t="shared" si="0"/>
        <v>0</v>
      </c>
      <c r="H63" s="52"/>
      <c r="I63" s="44"/>
      <c r="J63" s="42"/>
      <c r="K63" s="45"/>
      <c r="L63" s="51"/>
      <c r="M63" s="46"/>
      <c r="N63" s="47"/>
      <c r="O63" s="47"/>
    </row>
    <row r="64" spans="1:15" x14ac:dyDescent="0.25">
      <c r="A64" s="39"/>
      <c r="B64" s="41"/>
      <c r="C64" s="40"/>
      <c r="D64" s="40"/>
      <c r="E64" s="40"/>
      <c r="F64" s="41"/>
      <c r="G64" s="152" t="s">
        <v>25</v>
      </c>
      <c r="H64" s="153"/>
      <c r="I64" s="44">
        <f>SUM(G22:G63)</f>
        <v>314.20000000000005</v>
      </c>
      <c r="J64" s="42" t="s">
        <v>26</v>
      </c>
      <c r="K64" s="45"/>
      <c r="L64" s="51">
        <f>I64*K64</f>
        <v>0</v>
      </c>
      <c r="M64" s="46"/>
      <c r="N64" s="47"/>
      <c r="O64" s="47"/>
    </row>
    <row r="65" spans="1:17" x14ac:dyDescent="0.25">
      <c r="A65" s="39"/>
      <c r="B65" s="41"/>
      <c r="C65" s="40"/>
      <c r="D65" s="40"/>
      <c r="E65" s="40"/>
      <c r="F65" s="41"/>
      <c r="G65" s="42"/>
      <c r="H65" s="50"/>
      <c r="I65" s="44"/>
      <c r="J65" s="42"/>
      <c r="K65" s="45"/>
      <c r="L65" s="51"/>
      <c r="M65" s="46"/>
      <c r="N65" s="47"/>
      <c r="O65" s="47"/>
    </row>
    <row r="66" spans="1:17" x14ac:dyDescent="0.25">
      <c r="A66" s="39"/>
      <c r="B66" s="53" t="s">
        <v>37</v>
      </c>
      <c r="C66" s="40"/>
      <c r="D66" s="40"/>
      <c r="E66" s="40"/>
      <c r="F66" s="41"/>
      <c r="G66" s="42"/>
      <c r="H66" s="43"/>
      <c r="I66" s="44"/>
      <c r="J66" s="41"/>
      <c r="K66" s="45"/>
      <c r="L66" s="41"/>
      <c r="M66" s="46"/>
      <c r="N66" s="47"/>
      <c r="O66" s="47"/>
    </row>
    <row r="67" spans="1:17" x14ac:dyDescent="0.25">
      <c r="A67" s="39"/>
      <c r="B67" s="80" t="s">
        <v>36</v>
      </c>
      <c r="C67" s="40">
        <v>5.5</v>
      </c>
      <c r="D67" s="40">
        <v>0.45</v>
      </c>
      <c r="E67" s="40">
        <v>0.1</v>
      </c>
      <c r="F67" s="41">
        <v>7</v>
      </c>
      <c r="G67" s="42">
        <f t="shared" si="0"/>
        <v>1.73</v>
      </c>
      <c r="H67" s="43"/>
      <c r="I67" s="44"/>
      <c r="J67" s="41"/>
      <c r="K67" s="45"/>
      <c r="L67" s="41"/>
      <c r="M67" s="46"/>
      <c r="N67" s="47"/>
      <c r="O67" s="47"/>
    </row>
    <row r="68" spans="1:17" x14ac:dyDescent="0.25">
      <c r="A68" s="39"/>
      <c r="B68" s="80" t="s">
        <v>38</v>
      </c>
      <c r="C68" s="40">
        <v>12.407999999999999</v>
      </c>
      <c r="D68" s="40">
        <v>1.05</v>
      </c>
      <c r="E68" s="40">
        <v>0.1</v>
      </c>
      <c r="F68" s="41">
        <v>1</v>
      </c>
      <c r="G68" s="42">
        <f t="shared" si="0"/>
        <v>1.3</v>
      </c>
      <c r="H68" s="43"/>
      <c r="I68" s="44"/>
      <c r="J68" s="41"/>
      <c r="K68" s="45"/>
      <c r="L68" s="41"/>
      <c r="M68" s="46"/>
      <c r="N68" s="47"/>
      <c r="O68" s="47"/>
    </row>
    <row r="69" spans="1:17" x14ac:dyDescent="0.25">
      <c r="A69" s="39"/>
      <c r="B69" s="80"/>
      <c r="C69" s="40">
        <v>13.897</v>
      </c>
      <c r="D69" s="40">
        <v>1.2</v>
      </c>
      <c r="E69" s="40">
        <v>0.1</v>
      </c>
      <c r="F69" s="41">
        <v>1</v>
      </c>
      <c r="G69" s="42">
        <f t="shared" si="0"/>
        <v>1.67</v>
      </c>
      <c r="H69" s="43"/>
      <c r="I69" s="44"/>
      <c r="J69" s="41"/>
      <c r="K69" s="45"/>
      <c r="L69" s="41"/>
      <c r="M69" s="46"/>
      <c r="N69" s="47"/>
      <c r="O69" s="47"/>
    </row>
    <row r="70" spans="1:17" x14ac:dyDescent="0.25">
      <c r="A70" s="39"/>
      <c r="B70" s="80"/>
      <c r="C70" s="40">
        <v>12.407999999999999</v>
      </c>
      <c r="D70" s="40">
        <v>1.05</v>
      </c>
      <c r="E70" s="40">
        <v>0.1</v>
      </c>
      <c r="F70" s="41">
        <v>1</v>
      </c>
      <c r="G70" s="42">
        <f t="shared" si="0"/>
        <v>1.3</v>
      </c>
      <c r="H70" s="43"/>
      <c r="I70" s="44"/>
      <c r="J70" s="41"/>
      <c r="K70" s="45"/>
      <c r="L70" s="41"/>
      <c r="M70" s="46"/>
      <c r="N70" s="47"/>
      <c r="O70" s="47"/>
    </row>
    <row r="71" spans="1:17" x14ac:dyDescent="0.25">
      <c r="A71" s="39"/>
      <c r="B71" s="80"/>
      <c r="C71" s="40">
        <f>13.897+1.78+1.78+2.238</f>
        <v>19.695</v>
      </c>
      <c r="D71" s="40">
        <v>1.2</v>
      </c>
      <c r="E71" s="40">
        <v>0.1</v>
      </c>
      <c r="F71" s="41">
        <v>1</v>
      </c>
      <c r="G71" s="42">
        <f t="shared" si="0"/>
        <v>2.36</v>
      </c>
      <c r="H71" s="43"/>
      <c r="I71" s="44"/>
      <c r="J71" s="41"/>
      <c r="K71" s="45"/>
      <c r="L71" s="41"/>
      <c r="M71" s="46"/>
      <c r="N71" s="47"/>
      <c r="O71" s="47"/>
    </row>
    <row r="72" spans="1:17" x14ac:dyDescent="0.25">
      <c r="A72" s="39"/>
      <c r="B72" s="80" t="s">
        <v>63</v>
      </c>
      <c r="C72" s="40">
        <v>1.1000000000000001</v>
      </c>
      <c r="D72" s="40">
        <v>1.1000000000000001</v>
      </c>
      <c r="E72" s="40">
        <v>0.1</v>
      </c>
      <c r="F72" s="41">
        <v>1</v>
      </c>
      <c r="G72" s="42">
        <f t="shared" si="0"/>
        <v>0.12</v>
      </c>
      <c r="H72" s="43"/>
      <c r="I72" s="44"/>
      <c r="J72" s="41"/>
      <c r="K72" s="45"/>
      <c r="L72" s="41"/>
      <c r="M72" s="46"/>
      <c r="N72" s="47"/>
      <c r="O72" s="47"/>
    </row>
    <row r="73" spans="1:17" x14ac:dyDescent="0.25">
      <c r="A73" s="39"/>
      <c r="B73" s="80"/>
      <c r="C73" s="40">
        <v>1.6</v>
      </c>
      <c r="D73" s="40">
        <v>1.6</v>
      </c>
      <c r="E73" s="40">
        <v>0.1</v>
      </c>
      <c r="F73" s="41">
        <v>2</v>
      </c>
      <c r="G73" s="42">
        <f t="shared" si="0"/>
        <v>0.51</v>
      </c>
      <c r="H73" s="43"/>
      <c r="I73" s="44"/>
      <c r="J73" s="41"/>
      <c r="K73" s="45"/>
      <c r="L73" s="41"/>
      <c r="M73" s="46"/>
      <c r="N73" s="47"/>
      <c r="O73" s="47"/>
      <c r="Q73" s="30">
        <f>6.2-0.6</f>
        <v>5.6000000000000005</v>
      </c>
    </row>
    <row r="74" spans="1:17" x14ac:dyDescent="0.25">
      <c r="A74" s="39"/>
      <c r="B74" s="80" t="s">
        <v>69</v>
      </c>
      <c r="C74" s="40">
        <v>6.2</v>
      </c>
      <c r="D74" s="40">
        <v>0.4</v>
      </c>
      <c r="E74" s="40">
        <v>0.1</v>
      </c>
      <c r="F74" s="41">
        <v>1</v>
      </c>
      <c r="G74" s="42">
        <f t="shared" si="0"/>
        <v>0.25</v>
      </c>
      <c r="H74" s="43"/>
      <c r="I74" s="44"/>
      <c r="J74" s="41"/>
      <c r="K74" s="45"/>
      <c r="L74" s="41"/>
      <c r="M74" s="46"/>
      <c r="N74" s="47"/>
      <c r="O74" s="47"/>
    </row>
    <row r="75" spans="1:17" x14ac:dyDescent="0.25">
      <c r="A75" s="39"/>
      <c r="B75" s="80" t="s">
        <v>64</v>
      </c>
      <c r="C75" s="40">
        <v>1.65</v>
      </c>
      <c r="D75" s="40">
        <v>0.4</v>
      </c>
      <c r="E75" s="40">
        <v>0.1</v>
      </c>
      <c r="F75" s="41">
        <v>1</v>
      </c>
      <c r="G75" s="42">
        <f t="shared" si="0"/>
        <v>7.0000000000000007E-2</v>
      </c>
      <c r="H75" s="43"/>
      <c r="I75" s="44"/>
      <c r="J75" s="41"/>
      <c r="K75" s="45"/>
      <c r="L75" s="41"/>
      <c r="M75" s="46"/>
      <c r="N75" s="47"/>
      <c r="O75" s="47"/>
    </row>
    <row r="76" spans="1:17" x14ac:dyDescent="0.25">
      <c r="A76" s="39"/>
      <c r="B76" s="39"/>
      <c r="C76" s="40"/>
      <c r="D76" s="40"/>
      <c r="E76" s="40"/>
      <c r="F76" s="41"/>
      <c r="G76" s="152" t="s">
        <v>25</v>
      </c>
      <c r="H76" s="153"/>
      <c r="I76" s="44">
        <f>SUM(G66:G75)</f>
        <v>9.3099999999999987</v>
      </c>
      <c r="J76" s="42" t="s">
        <v>26</v>
      </c>
      <c r="K76" s="45"/>
      <c r="L76" s="51">
        <f>I76*K76</f>
        <v>0</v>
      </c>
      <c r="M76" s="46"/>
      <c r="N76" s="47"/>
      <c r="O76" s="47"/>
    </row>
    <row r="77" spans="1:17" x14ac:dyDescent="0.25">
      <c r="A77" s="39"/>
      <c r="B77" s="53" t="s">
        <v>39</v>
      </c>
      <c r="C77" s="40"/>
      <c r="D77" s="40"/>
      <c r="E77" s="40"/>
      <c r="F77" s="41"/>
      <c r="G77" s="42"/>
      <c r="H77" s="43"/>
      <c r="I77" s="44"/>
      <c r="J77" s="41"/>
      <c r="K77" s="45"/>
      <c r="L77" s="51"/>
      <c r="M77" s="46"/>
      <c r="N77" s="47"/>
      <c r="O77" s="47"/>
    </row>
    <row r="78" spans="1:17" x14ac:dyDescent="0.25">
      <c r="A78" s="39"/>
      <c r="B78" s="80" t="s">
        <v>63</v>
      </c>
      <c r="C78" s="40"/>
      <c r="D78" s="40"/>
      <c r="E78" s="40"/>
      <c r="F78" s="41"/>
      <c r="G78" s="42"/>
      <c r="H78" s="43"/>
      <c r="I78" s="44"/>
      <c r="J78" s="41"/>
      <c r="K78" s="45"/>
      <c r="L78" s="51"/>
      <c r="M78" s="46"/>
      <c r="N78" s="47"/>
      <c r="O78" s="47"/>
    </row>
    <row r="79" spans="1:17" x14ac:dyDescent="0.25">
      <c r="A79" s="39"/>
      <c r="B79" s="121"/>
      <c r="C79" s="40">
        <v>0.9</v>
      </c>
      <c r="D79" s="40">
        <v>0.9</v>
      </c>
      <c r="E79" s="40">
        <v>0.25</v>
      </c>
      <c r="F79" s="41">
        <v>1</v>
      </c>
      <c r="G79" s="42">
        <f t="shared" ref="G79:G86" si="1">ROUND(PRODUCT(C79:F79),2)</f>
        <v>0.2</v>
      </c>
      <c r="H79" s="43"/>
      <c r="I79" s="44"/>
      <c r="J79" s="41"/>
      <c r="K79" s="45"/>
      <c r="L79" s="51"/>
      <c r="M79" s="46"/>
      <c r="N79" s="47"/>
      <c r="O79" s="47"/>
    </row>
    <row r="80" spans="1:17" x14ac:dyDescent="0.25">
      <c r="A80" s="39"/>
      <c r="B80" s="121"/>
      <c r="C80" s="40">
        <v>1.4</v>
      </c>
      <c r="D80" s="40">
        <v>1.4</v>
      </c>
      <c r="E80" s="40">
        <v>0.35</v>
      </c>
      <c r="F80" s="41">
        <v>2</v>
      </c>
      <c r="G80" s="42">
        <f t="shared" si="1"/>
        <v>1.37</v>
      </c>
      <c r="H80" s="43"/>
      <c r="I80" s="44"/>
      <c r="J80" s="41"/>
      <c r="K80" s="45"/>
      <c r="L80" s="51"/>
      <c r="M80" s="46"/>
      <c r="N80" s="47"/>
      <c r="O80" s="47"/>
    </row>
    <row r="81" spans="1:15" x14ac:dyDescent="0.25">
      <c r="A81" s="39"/>
      <c r="B81" s="121"/>
      <c r="C81" s="40"/>
      <c r="D81" s="40"/>
      <c r="E81" s="40"/>
      <c r="F81" s="41"/>
      <c r="G81" s="152" t="s">
        <v>25</v>
      </c>
      <c r="H81" s="153"/>
      <c r="I81" s="44">
        <f>SUM(G79:G80)</f>
        <v>1.57</v>
      </c>
      <c r="J81" s="42" t="s">
        <v>26</v>
      </c>
      <c r="K81" s="45"/>
      <c r="L81" s="51">
        <f>I81*K81</f>
        <v>0</v>
      </c>
      <c r="M81" s="46">
        <f>I81*130</f>
        <v>204.1</v>
      </c>
      <c r="N81" s="47"/>
      <c r="O81" s="47">
        <f>M81*N81</f>
        <v>0</v>
      </c>
    </row>
    <row r="82" spans="1:15" x14ac:dyDescent="0.25">
      <c r="A82" s="39"/>
      <c r="B82" s="54" t="s">
        <v>52</v>
      </c>
      <c r="C82" s="40"/>
      <c r="D82" s="40"/>
      <c r="E82" s="40"/>
      <c r="F82" s="41"/>
      <c r="G82" s="42">
        <f t="shared" si="1"/>
        <v>0</v>
      </c>
      <c r="H82" s="50"/>
      <c r="I82" s="44"/>
      <c r="J82" s="42"/>
      <c r="K82" s="45"/>
      <c r="L82" s="51"/>
      <c r="M82" s="46"/>
      <c r="N82" s="47"/>
      <c r="O82" s="47"/>
    </row>
    <row r="83" spans="1:15" x14ac:dyDescent="0.25">
      <c r="A83" s="39"/>
      <c r="B83" s="121"/>
      <c r="C83" s="40">
        <v>0.2</v>
      </c>
      <c r="D83" s="40">
        <v>0.2</v>
      </c>
      <c r="E83" s="40">
        <v>0.75</v>
      </c>
      <c r="F83" s="41">
        <v>1</v>
      </c>
      <c r="G83" s="42">
        <f t="shared" si="1"/>
        <v>0.03</v>
      </c>
      <c r="H83" s="50"/>
      <c r="I83" s="44"/>
      <c r="J83" s="42"/>
      <c r="K83" s="45"/>
      <c r="L83" s="51"/>
      <c r="M83" s="46"/>
      <c r="N83" s="47"/>
      <c r="O83" s="47"/>
    </row>
    <row r="84" spans="1:15" x14ac:dyDescent="0.25">
      <c r="A84" s="39"/>
      <c r="B84" s="121"/>
      <c r="C84" s="40">
        <v>0.3</v>
      </c>
      <c r="D84" s="40">
        <v>0.3</v>
      </c>
      <c r="E84" s="40">
        <v>0.95</v>
      </c>
      <c r="F84" s="41">
        <v>2</v>
      </c>
      <c r="G84" s="42">
        <f t="shared" si="1"/>
        <v>0.17</v>
      </c>
      <c r="H84" s="50"/>
      <c r="I84" s="44"/>
      <c r="J84" s="42"/>
      <c r="K84" s="45"/>
      <c r="L84" s="51"/>
      <c r="M84" s="46"/>
      <c r="N84" s="47"/>
      <c r="O84" s="47"/>
    </row>
    <row r="85" spans="1:15" x14ac:dyDescent="0.25">
      <c r="A85" s="39"/>
      <c r="B85" s="121"/>
      <c r="C85" s="40"/>
      <c r="D85" s="40"/>
      <c r="E85" s="40"/>
      <c r="F85" s="41"/>
      <c r="G85" s="152" t="s">
        <v>25</v>
      </c>
      <c r="H85" s="153"/>
      <c r="I85" s="44">
        <f>SUM(G82:G84)</f>
        <v>0.2</v>
      </c>
      <c r="J85" s="42" t="s">
        <v>26</v>
      </c>
      <c r="K85" s="45"/>
      <c r="L85" s="51"/>
      <c r="M85" s="46">
        <f>I85*188</f>
        <v>37.6</v>
      </c>
      <c r="N85" s="47"/>
      <c r="O85" s="47">
        <f>M85*N85</f>
        <v>0</v>
      </c>
    </row>
    <row r="86" spans="1:15" x14ac:dyDescent="0.25">
      <c r="A86" s="39"/>
      <c r="B86" s="121"/>
      <c r="C86" s="40"/>
      <c r="D86" s="40"/>
      <c r="E86" s="40"/>
      <c r="F86" s="41"/>
      <c r="G86" s="42">
        <f t="shared" si="1"/>
        <v>0</v>
      </c>
      <c r="H86" s="43"/>
      <c r="I86" s="44"/>
      <c r="J86" s="41"/>
      <c r="K86" s="45"/>
      <c r="L86" s="51"/>
      <c r="M86" s="46"/>
      <c r="N86" s="47"/>
      <c r="O86" s="47"/>
    </row>
    <row r="87" spans="1:15" x14ac:dyDescent="0.25">
      <c r="A87" s="39"/>
      <c r="B87" s="54" t="s">
        <v>40</v>
      </c>
      <c r="C87" s="40">
        <v>12.407999999999999</v>
      </c>
      <c r="D87" s="40">
        <v>0.85</v>
      </c>
      <c r="E87" s="40">
        <v>0.2</v>
      </c>
      <c r="F87" s="41">
        <v>1</v>
      </c>
      <c r="G87" s="42">
        <f t="shared" ref="G87:G90" si="2">ROUND(PRODUCT(C87:F87),2)</f>
        <v>2.11</v>
      </c>
      <c r="H87" s="43"/>
      <c r="I87" s="44"/>
      <c r="J87" s="41"/>
      <c r="K87" s="45"/>
      <c r="L87" s="51"/>
      <c r="M87" s="46"/>
      <c r="N87" s="47"/>
      <c r="O87" s="47"/>
    </row>
    <row r="88" spans="1:15" x14ac:dyDescent="0.25">
      <c r="A88" s="39"/>
      <c r="B88" s="121"/>
      <c r="C88" s="40">
        <v>13.897</v>
      </c>
      <c r="D88" s="40">
        <v>1</v>
      </c>
      <c r="E88" s="40">
        <v>0.35</v>
      </c>
      <c r="F88" s="41">
        <v>1</v>
      </c>
      <c r="G88" s="42">
        <f t="shared" si="2"/>
        <v>4.8600000000000003</v>
      </c>
      <c r="H88" s="43"/>
      <c r="I88" s="44"/>
      <c r="J88" s="41"/>
      <c r="K88" s="45"/>
      <c r="L88" s="51"/>
      <c r="M88" s="46"/>
      <c r="N88" s="47"/>
      <c r="O88" s="47"/>
    </row>
    <row r="89" spans="1:15" x14ac:dyDescent="0.25">
      <c r="A89" s="39"/>
      <c r="B89" s="48"/>
      <c r="C89" s="40">
        <v>12.407999999999999</v>
      </c>
      <c r="D89" s="40">
        <v>0.85</v>
      </c>
      <c r="E89" s="40">
        <v>0.2</v>
      </c>
      <c r="F89" s="41">
        <v>1</v>
      </c>
      <c r="G89" s="42">
        <f t="shared" si="2"/>
        <v>2.11</v>
      </c>
      <c r="H89" s="43"/>
      <c r="I89" s="44"/>
      <c r="J89" s="41"/>
      <c r="K89" s="45"/>
      <c r="L89" s="51"/>
      <c r="M89" s="46"/>
      <c r="N89" s="47"/>
      <c r="O89" s="47"/>
    </row>
    <row r="90" spans="1:15" x14ac:dyDescent="0.25">
      <c r="A90" s="39"/>
      <c r="B90" s="48"/>
      <c r="C90" s="40">
        <f>13.897+1.78+1.78+2.238</f>
        <v>19.695</v>
      </c>
      <c r="D90" s="40">
        <v>1</v>
      </c>
      <c r="E90" s="40">
        <v>0.35</v>
      </c>
      <c r="F90" s="41">
        <v>1</v>
      </c>
      <c r="G90" s="42">
        <f t="shared" si="2"/>
        <v>6.89</v>
      </c>
      <c r="H90" s="43"/>
      <c r="I90" s="44"/>
      <c r="J90" s="41"/>
      <c r="K90" s="45"/>
      <c r="L90" s="51"/>
      <c r="M90" s="46"/>
      <c r="N90" s="47"/>
      <c r="O90" s="47"/>
    </row>
    <row r="91" spans="1:15" x14ac:dyDescent="0.25">
      <c r="A91" s="39"/>
      <c r="B91" s="54"/>
      <c r="C91" s="40"/>
      <c r="D91" s="40"/>
      <c r="E91" s="40"/>
      <c r="F91" s="41"/>
      <c r="G91" s="152" t="s">
        <v>25</v>
      </c>
      <c r="H91" s="153"/>
      <c r="I91" s="44">
        <f>SUM(G87:G90)</f>
        <v>15.969999999999999</v>
      </c>
      <c r="J91" s="42" t="s">
        <v>26</v>
      </c>
      <c r="K91" s="45"/>
      <c r="L91" s="51">
        <f t="shared" ref="L91" si="3">I91*K91</f>
        <v>0</v>
      </c>
      <c r="M91" s="46">
        <f>I91*130</f>
        <v>2076.1</v>
      </c>
      <c r="N91" s="47"/>
      <c r="O91" s="47">
        <f>M91*N91</f>
        <v>0</v>
      </c>
    </row>
    <row r="92" spans="1:15" x14ac:dyDescent="0.25">
      <c r="A92" s="39"/>
      <c r="B92" s="54" t="s">
        <v>41</v>
      </c>
      <c r="C92" s="40"/>
      <c r="D92" s="40"/>
      <c r="E92" s="40"/>
      <c r="F92" s="41"/>
      <c r="G92" s="42"/>
      <c r="H92" s="43"/>
      <c r="I92" s="44"/>
      <c r="J92" s="41"/>
      <c r="K92" s="45"/>
      <c r="L92" s="41"/>
      <c r="M92" s="46"/>
      <c r="N92" s="47"/>
      <c r="O92" s="47"/>
    </row>
    <row r="93" spans="1:15" x14ac:dyDescent="0.25">
      <c r="A93" s="39"/>
      <c r="B93" s="121"/>
      <c r="C93" s="40">
        <v>12.407999999999999</v>
      </c>
      <c r="D93" s="40">
        <v>0.18</v>
      </c>
      <c r="E93" s="40">
        <v>1.4</v>
      </c>
      <c r="F93" s="41">
        <v>1</v>
      </c>
      <c r="G93" s="42">
        <f t="shared" ref="G93:G96" si="4">ROUND(PRODUCT(C93:F93),2)</f>
        <v>3.13</v>
      </c>
      <c r="H93" s="43"/>
      <c r="I93" s="44"/>
      <c r="J93" s="41"/>
      <c r="K93" s="45"/>
      <c r="L93" s="41"/>
      <c r="M93" s="46"/>
      <c r="N93" s="47"/>
      <c r="O93" s="47"/>
    </row>
    <row r="94" spans="1:15" x14ac:dyDescent="0.25">
      <c r="A94" s="39"/>
      <c r="B94" s="121"/>
      <c r="C94" s="40">
        <v>13.897</v>
      </c>
      <c r="D94" s="40">
        <v>0.24</v>
      </c>
      <c r="E94" s="40">
        <v>3</v>
      </c>
      <c r="F94" s="41">
        <v>1</v>
      </c>
      <c r="G94" s="42">
        <f t="shared" si="4"/>
        <v>10.01</v>
      </c>
      <c r="H94" s="43"/>
      <c r="I94" s="44"/>
      <c r="J94" s="41"/>
      <c r="K94" s="45"/>
      <c r="L94" s="41"/>
      <c r="M94" s="46"/>
      <c r="N94" s="47"/>
      <c r="O94" s="47"/>
    </row>
    <row r="95" spans="1:15" x14ac:dyDescent="0.25">
      <c r="A95" s="39"/>
      <c r="B95" s="121"/>
      <c r="C95" s="40">
        <v>12.407999999999999</v>
      </c>
      <c r="D95" s="40">
        <v>0.18</v>
      </c>
      <c r="E95" s="40">
        <v>1.4</v>
      </c>
      <c r="F95" s="41">
        <v>1</v>
      </c>
      <c r="G95" s="42">
        <f t="shared" si="4"/>
        <v>3.13</v>
      </c>
      <c r="H95" s="43"/>
      <c r="I95" s="44"/>
      <c r="J95" s="41"/>
      <c r="K95" s="45"/>
      <c r="L95" s="41"/>
      <c r="M95" s="46"/>
      <c r="N95" s="47"/>
      <c r="O95" s="47"/>
    </row>
    <row r="96" spans="1:15" x14ac:dyDescent="0.25">
      <c r="A96" s="39"/>
      <c r="B96" s="121"/>
      <c r="C96" s="40">
        <f>13.897+1.78+1.78+2.238</f>
        <v>19.695</v>
      </c>
      <c r="D96" s="40">
        <v>0.24</v>
      </c>
      <c r="E96" s="40">
        <v>3</v>
      </c>
      <c r="F96" s="41">
        <v>1</v>
      </c>
      <c r="G96" s="42">
        <f t="shared" si="4"/>
        <v>14.18</v>
      </c>
      <c r="H96" s="43"/>
      <c r="I96" s="44"/>
      <c r="J96" s="41"/>
      <c r="K96" s="45"/>
      <c r="L96" s="41"/>
      <c r="M96" s="46"/>
      <c r="N96" s="47"/>
      <c r="O96" s="47"/>
    </row>
    <row r="97" spans="1:15" x14ac:dyDescent="0.25">
      <c r="A97" s="39"/>
      <c r="B97" s="38"/>
      <c r="C97" s="40"/>
      <c r="D97" s="40"/>
      <c r="E97" s="40"/>
      <c r="F97" s="41"/>
      <c r="G97" s="42">
        <f t="shared" ref="G97" si="5">ROUND(PRODUCT(C97:F97),2)</f>
        <v>0</v>
      </c>
      <c r="H97" s="43"/>
      <c r="I97" s="44"/>
      <c r="J97" s="41"/>
      <c r="K97" s="45"/>
      <c r="L97" s="41"/>
      <c r="M97" s="46"/>
      <c r="N97" s="47"/>
      <c r="O97" s="47"/>
    </row>
    <row r="98" spans="1:15" x14ac:dyDescent="0.25">
      <c r="A98" s="39"/>
      <c r="B98" s="39"/>
      <c r="C98" s="40"/>
      <c r="D98" s="40"/>
      <c r="E98" s="40"/>
      <c r="F98" s="41"/>
      <c r="G98" s="152" t="s">
        <v>25</v>
      </c>
      <c r="H98" s="153"/>
      <c r="I98" s="44">
        <f>SUM(G92:G97)</f>
        <v>30.45</v>
      </c>
      <c r="J98" s="42" t="s">
        <v>26</v>
      </c>
      <c r="K98" s="45"/>
      <c r="L98" s="51"/>
      <c r="M98" s="46">
        <f>I98*150</f>
        <v>4567.5</v>
      </c>
      <c r="N98" s="47"/>
      <c r="O98" s="47">
        <f t="shared" ref="O98" si="6">M98*N98</f>
        <v>0</v>
      </c>
    </row>
    <row r="99" spans="1:15" x14ac:dyDescent="0.25">
      <c r="A99" s="39"/>
      <c r="B99" s="53" t="s">
        <v>42</v>
      </c>
      <c r="C99" s="40"/>
      <c r="D99" s="40"/>
      <c r="E99" s="40"/>
      <c r="F99" s="41"/>
      <c r="G99" s="42"/>
      <c r="H99" s="50"/>
      <c r="I99" s="44"/>
      <c r="J99" s="42"/>
      <c r="K99" s="45"/>
      <c r="L99" s="51"/>
      <c r="M99" s="46"/>
      <c r="N99" s="47"/>
      <c r="O99" s="47"/>
    </row>
    <row r="100" spans="1:15" x14ac:dyDescent="0.25">
      <c r="A100" s="39"/>
      <c r="B100" s="38"/>
      <c r="C100" s="40">
        <v>6.6</v>
      </c>
      <c r="D100" s="40">
        <v>0.25</v>
      </c>
      <c r="E100" s="40">
        <v>0.3</v>
      </c>
      <c r="F100" s="41">
        <v>7</v>
      </c>
      <c r="G100" s="42">
        <f t="shared" ref="G100:G102" si="7">ROUND(PRODUCT(C100:F100),2)</f>
        <v>3.47</v>
      </c>
      <c r="H100" s="50"/>
      <c r="I100" s="44"/>
      <c r="J100" s="42"/>
      <c r="K100" s="45"/>
      <c r="L100" s="51"/>
      <c r="M100" s="46"/>
      <c r="N100" s="47"/>
      <c r="O100" s="47"/>
    </row>
    <row r="101" spans="1:15" x14ac:dyDescent="0.25">
      <c r="A101" s="39"/>
      <c r="B101" s="80" t="s">
        <v>61</v>
      </c>
      <c r="C101" s="40">
        <v>1.45</v>
      </c>
      <c r="D101" s="40">
        <v>0.2</v>
      </c>
      <c r="E101" s="40">
        <v>0.3</v>
      </c>
      <c r="F101" s="41">
        <v>1</v>
      </c>
      <c r="G101" s="42">
        <f t="shared" si="7"/>
        <v>0.09</v>
      </c>
      <c r="H101" s="50"/>
      <c r="I101" s="44"/>
      <c r="J101" s="42"/>
      <c r="K101" s="45"/>
      <c r="L101" s="51"/>
      <c r="M101" s="46"/>
      <c r="N101" s="47"/>
      <c r="O101" s="47"/>
    </row>
    <row r="102" spans="1:15" x14ac:dyDescent="0.25">
      <c r="A102" s="39"/>
      <c r="B102" s="80" t="s">
        <v>69</v>
      </c>
      <c r="C102" s="40">
        <v>6.2</v>
      </c>
      <c r="D102" s="40">
        <v>0.2</v>
      </c>
      <c r="E102" s="40">
        <v>0.3</v>
      </c>
      <c r="F102" s="41">
        <v>1</v>
      </c>
      <c r="G102" s="42">
        <f t="shared" si="7"/>
        <v>0.37</v>
      </c>
      <c r="H102" s="50"/>
      <c r="I102" s="44"/>
      <c r="J102" s="42"/>
      <c r="K102" s="45"/>
      <c r="L102" s="51"/>
      <c r="M102" s="46"/>
      <c r="N102" s="47"/>
      <c r="O102" s="47"/>
    </row>
    <row r="103" spans="1:15" x14ac:dyDescent="0.25">
      <c r="A103" s="39"/>
      <c r="B103" s="53"/>
      <c r="C103" s="40"/>
      <c r="D103" s="40"/>
      <c r="E103" s="40"/>
      <c r="F103" s="41"/>
      <c r="G103" s="152" t="s">
        <v>25</v>
      </c>
      <c r="H103" s="153"/>
      <c r="I103" s="44">
        <f>SUM(G99:G102)</f>
        <v>3.93</v>
      </c>
      <c r="J103" s="42" t="s">
        <v>26</v>
      </c>
      <c r="K103" s="45"/>
      <c r="L103" s="51">
        <f>I103*K103</f>
        <v>0</v>
      </c>
      <c r="M103" s="46">
        <f>I103*130</f>
        <v>510.90000000000003</v>
      </c>
      <c r="N103" s="47"/>
      <c r="O103" s="47">
        <f>M103*N103</f>
        <v>0</v>
      </c>
    </row>
    <row r="104" spans="1:15" x14ac:dyDescent="0.25">
      <c r="A104" s="39"/>
      <c r="B104" s="53" t="s">
        <v>55</v>
      </c>
      <c r="C104" s="40"/>
      <c r="D104" s="40"/>
      <c r="E104" s="40"/>
      <c r="F104" s="41"/>
      <c r="G104" s="42">
        <f t="shared" ref="G104:G107" si="8">ROUND(PRODUCT(C104:F104),2)</f>
        <v>0</v>
      </c>
      <c r="H104" s="50"/>
      <c r="I104" s="44"/>
      <c r="J104" s="42"/>
      <c r="K104" s="45"/>
      <c r="L104" s="51"/>
      <c r="M104" s="46"/>
      <c r="N104" s="47"/>
      <c r="O104" s="47"/>
    </row>
    <row r="105" spans="1:15" x14ac:dyDescent="0.25">
      <c r="A105" s="39"/>
      <c r="B105" s="53"/>
      <c r="C105" s="40">
        <v>2.86</v>
      </c>
      <c r="D105" s="40">
        <v>1.9850000000000001</v>
      </c>
      <c r="E105" s="40">
        <v>0.2</v>
      </c>
      <c r="F105" s="41">
        <v>1</v>
      </c>
      <c r="G105" s="42">
        <f t="shared" si="8"/>
        <v>1.1399999999999999</v>
      </c>
      <c r="H105" s="50"/>
      <c r="I105" s="44"/>
      <c r="J105" s="42"/>
      <c r="K105" s="45"/>
      <c r="L105" s="51"/>
      <c r="M105" s="46"/>
      <c r="N105" s="47"/>
      <c r="O105" s="47"/>
    </row>
    <row r="106" spans="1:15" x14ac:dyDescent="0.25">
      <c r="A106" s="39"/>
      <c r="B106" s="53"/>
      <c r="C106" s="40"/>
      <c r="D106" s="40"/>
      <c r="E106" s="40"/>
      <c r="F106" s="41"/>
      <c r="G106" s="152" t="s">
        <v>25</v>
      </c>
      <c r="H106" s="153"/>
      <c r="I106" s="44">
        <f>G105</f>
        <v>1.1399999999999999</v>
      </c>
      <c r="J106" s="42" t="s">
        <v>26</v>
      </c>
      <c r="K106" s="45"/>
      <c r="L106" s="51">
        <f>I106*K106</f>
        <v>0</v>
      </c>
      <c r="M106" s="46">
        <f>I106*120</f>
        <v>136.79999999999998</v>
      </c>
      <c r="N106" s="47"/>
      <c r="O106" s="47">
        <f>M106*N106</f>
        <v>0</v>
      </c>
    </row>
    <row r="107" spans="1:15" x14ac:dyDescent="0.25">
      <c r="A107" s="39"/>
      <c r="B107" s="53" t="s">
        <v>54</v>
      </c>
      <c r="C107" s="40"/>
      <c r="D107" s="40"/>
      <c r="E107" s="40"/>
      <c r="F107" s="41"/>
      <c r="G107" s="42">
        <f t="shared" si="8"/>
        <v>0</v>
      </c>
      <c r="H107" s="50"/>
      <c r="I107" s="44"/>
      <c r="J107" s="42"/>
      <c r="K107" s="45"/>
      <c r="L107" s="51"/>
      <c r="M107" s="46"/>
      <c r="N107" s="47"/>
      <c r="O107" s="47"/>
    </row>
    <row r="108" spans="1:15" x14ac:dyDescent="0.25">
      <c r="A108" s="39"/>
      <c r="B108" s="53"/>
      <c r="C108" s="40">
        <v>0.3</v>
      </c>
      <c r="D108" s="40">
        <v>0.3</v>
      </c>
      <c r="E108" s="40">
        <v>2</v>
      </c>
      <c r="F108" s="41">
        <v>2</v>
      </c>
      <c r="G108" s="42">
        <f t="shared" ref="G108:G112" si="9">ROUND(PRODUCT(C108:F108),2)</f>
        <v>0.36</v>
      </c>
      <c r="H108" s="50"/>
      <c r="I108" s="44"/>
      <c r="J108" s="42"/>
      <c r="K108" s="45"/>
      <c r="L108" s="51"/>
      <c r="M108" s="46"/>
      <c r="N108" s="47"/>
      <c r="O108" s="47"/>
    </row>
    <row r="109" spans="1:15" x14ac:dyDescent="0.25">
      <c r="A109" s="39"/>
      <c r="B109" s="53"/>
      <c r="C109" s="40">
        <v>0.17499999999999999</v>
      </c>
      <c r="D109" s="40">
        <v>0.17499999999999999</v>
      </c>
      <c r="E109" s="40">
        <v>1.65</v>
      </c>
      <c r="F109" s="41">
        <v>2</v>
      </c>
      <c r="G109" s="42">
        <f t="shared" si="9"/>
        <v>0.1</v>
      </c>
      <c r="H109" s="50"/>
      <c r="I109" s="44"/>
      <c r="J109" s="42"/>
      <c r="K109" s="45"/>
      <c r="L109" s="51"/>
      <c r="M109" s="46"/>
      <c r="N109" s="47"/>
      <c r="O109" s="47"/>
    </row>
    <row r="110" spans="1:15" x14ac:dyDescent="0.25">
      <c r="A110" s="39"/>
      <c r="B110" s="53" t="s">
        <v>65</v>
      </c>
      <c r="C110" s="40">
        <v>0.17499999999999999</v>
      </c>
      <c r="D110" s="40">
        <v>0.17499999999999999</v>
      </c>
      <c r="E110" s="40">
        <v>1</v>
      </c>
      <c r="F110" s="41">
        <v>25</v>
      </c>
      <c r="G110" s="42">
        <f t="shared" si="9"/>
        <v>0.77</v>
      </c>
      <c r="H110" s="50"/>
      <c r="I110" s="44"/>
      <c r="J110" s="42"/>
      <c r="K110" s="45"/>
      <c r="L110" s="51"/>
      <c r="M110" s="46"/>
      <c r="N110" s="47"/>
      <c r="O110" s="47"/>
    </row>
    <row r="111" spans="1:15" x14ac:dyDescent="0.25">
      <c r="A111" s="39"/>
      <c r="B111" s="53"/>
      <c r="C111" s="40"/>
      <c r="D111" s="40"/>
      <c r="E111" s="40"/>
      <c r="F111" s="41"/>
      <c r="G111" s="42">
        <f t="shared" si="9"/>
        <v>0</v>
      </c>
      <c r="H111" s="50"/>
      <c r="I111" s="44"/>
      <c r="J111" s="42"/>
      <c r="K111" s="45"/>
      <c r="L111" s="51"/>
      <c r="M111" s="46"/>
      <c r="N111" s="47"/>
      <c r="O111" s="47"/>
    </row>
    <row r="112" spans="1:15" x14ac:dyDescent="0.25">
      <c r="A112" s="39"/>
      <c r="B112" s="53"/>
      <c r="C112" s="40"/>
      <c r="D112" s="40"/>
      <c r="E112" s="40"/>
      <c r="F112" s="41"/>
      <c r="G112" s="42">
        <f t="shared" si="9"/>
        <v>0</v>
      </c>
      <c r="H112" s="50"/>
      <c r="I112" s="44"/>
      <c r="J112" s="42"/>
      <c r="K112" s="45"/>
      <c r="L112" s="51"/>
      <c r="M112" s="46"/>
      <c r="N112" s="47"/>
      <c r="O112" s="47"/>
    </row>
    <row r="113" spans="1:15" x14ac:dyDescent="0.25">
      <c r="A113" s="39"/>
      <c r="B113" s="53"/>
      <c r="C113" s="40"/>
      <c r="D113" s="40"/>
      <c r="E113" s="40"/>
      <c r="F113" s="41"/>
      <c r="G113" s="152" t="s">
        <v>25</v>
      </c>
      <c r="H113" s="153"/>
      <c r="I113" s="44">
        <f>SUM(G108:G112)</f>
        <v>1.23</v>
      </c>
      <c r="J113" s="42" t="s">
        <v>26</v>
      </c>
      <c r="K113" s="45"/>
      <c r="L113" s="51">
        <f>I113*K113</f>
        <v>0</v>
      </c>
      <c r="M113" s="46">
        <f>I113*188</f>
        <v>231.24</v>
      </c>
      <c r="N113" s="47"/>
      <c r="O113" s="47">
        <f>M113*N113</f>
        <v>0</v>
      </c>
    </row>
    <row r="114" spans="1:15" x14ac:dyDescent="0.25">
      <c r="A114" s="39"/>
      <c r="B114" s="53" t="s">
        <v>66</v>
      </c>
      <c r="C114" s="40"/>
      <c r="D114" s="40"/>
      <c r="E114" s="40"/>
      <c r="F114" s="41"/>
      <c r="G114" s="42">
        <f>ROUND(PRODUCT(C114:F114),2)</f>
        <v>0</v>
      </c>
      <c r="H114" s="50"/>
      <c r="I114" s="44"/>
      <c r="J114" s="42"/>
      <c r="K114" s="45"/>
      <c r="L114" s="51"/>
      <c r="M114" s="46"/>
      <c r="N114" s="47"/>
      <c r="O114" s="47"/>
    </row>
    <row r="115" spans="1:15" x14ac:dyDescent="0.25">
      <c r="A115" s="39"/>
      <c r="B115" s="54" t="s">
        <v>62</v>
      </c>
      <c r="C115" s="40">
        <v>1.45</v>
      </c>
      <c r="D115" s="40">
        <v>0.2</v>
      </c>
      <c r="E115" s="40">
        <v>1.05</v>
      </c>
      <c r="F115" s="41">
        <v>1</v>
      </c>
      <c r="G115" s="42">
        <f>ROUND(PRODUCT(C115:F115),2)</f>
        <v>0.3</v>
      </c>
      <c r="H115" s="50"/>
      <c r="I115" s="44"/>
      <c r="J115" s="42"/>
      <c r="K115" s="45"/>
      <c r="L115" s="51"/>
      <c r="M115" s="46"/>
      <c r="N115" s="47"/>
      <c r="O115" s="47"/>
    </row>
    <row r="116" spans="1:15" x14ac:dyDescent="0.25">
      <c r="A116" s="39"/>
      <c r="B116" s="54" t="s">
        <v>72</v>
      </c>
      <c r="C116" s="40">
        <v>6</v>
      </c>
      <c r="D116" s="40">
        <v>0.2</v>
      </c>
      <c r="E116" s="40">
        <v>2.4</v>
      </c>
      <c r="F116" s="41">
        <v>1</v>
      </c>
      <c r="G116" s="42">
        <f>ROUND(PRODUCT(C116:F116),2)</f>
        <v>2.88</v>
      </c>
      <c r="H116" s="50"/>
      <c r="I116" s="44"/>
      <c r="J116" s="42"/>
      <c r="K116" s="45"/>
      <c r="L116" s="51"/>
      <c r="M116" s="46"/>
      <c r="N116" s="47"/>
      <c r="O116" s="47"/>
    </row>
    <row r="117" spans="1:15" x14ac:dyDescent="0.25">
      <c r="A117" s="39"/>
      <c r="B117" s="53"/>
      <c r="C117" s="40"/>
      <c r="D117" s="40"/>
      <c r="E117" s="40"/>
      <c r="F117" s="41"/>
      <c r="G117" s="152" t="s">
        <v>25</v>
      </c>
      <c r="H117" s="153"/>
      <c r="I117" s="44">
        <f>SUM(G115:G116)</f>
        <v>3.1799999999999997</v>
      </c>
      <c r="J117" s="42" t="s">
        <v>26</v>
      </c>
      <c r="K117" s="45"/>
      <c r="L117" s="51">
        <f>I117*K117</f>
        <v>0</v>
      </c>
      <c r="M117" s="46"/>
      <c r="N117" s="47"/>
      <c r="O117" s="47"/>
    </row>
    <row r="118" spans="1:15" x14ac:dyDescent="0.25">
      <c r="A118" s="39"/>
      <c r="B118" s="53"/>
      <c r="C118" s="40"/>
      <c r="D118" s="40"/>
      <c r="E118" s="40"/>
      <c r="F118" s="41"/>
      <c r="G118" s="42">
        <f t="shared" ref="G118:G119" si="10">ROUND(PRODUCT(C118:F118),2)</f>
        <v>0</v>
      </c>
      <c r="H118" s="50"/>
      <c r="I118" s="44"/>
      <c r="J118" s="42"/>
      <c r="K118" s="45"/>
      <c r="L118" s="51"/>
      <c r="M118" s="46"/>
      <c r="N118" s="47"/>
      <c r="O118" s="47"/>
    </row>
    <row r="119" spans="1:15" x14ac:dyDescent="0.25">
      <c r="A119" s="39"/>
      <c r="B119" s="53"/>
      <c r="C119" s="40"/>
      <c r="D119" s="40"/>
      <c r="E119" s="40"/>
      <c r="F119" s="41"/>
      <c r="G119" s="42">
        <f t="shared" si="10"/>
        <v>0</v>
      </c>
      <c r="H119" s="50"/>
      <c r="I119" s="44"/>
      <c r="J119" s="42"/>
      <c r="K119" s="45"/>
      <c r="L119" s="51"/>
      <c r="M119" s="46"/>
      <c r="N119" s="47"/>
      <c r="O119" s="47"/>
    </row>
    <row r="120" spans="1:15" x14ac:dyDescent="0.25">
      <c r="A120" s="39"/>
      <c r="B120" s="53" t="s">
        <v>44</v>
      </c>
      <c r="C120" s="40"/>
      <c r="D120" s="40"/>
      <c r="E120" s="40"/>
      <c r="F120" s="41"/>
      <c r="G120" s="42"/>
      <c r="H120" s="50"/>
      <c r="I120" s="44"/>
      <c r="J120" s="42"/>
      <c r="K120" s="45"/>
      <c r="L120" s="51"/>
      <c r="M120" s="46"/>
      <c r="N120" s="47"/>
      <c r="O120" s="47"/>
    </row>
    <row r="121" spans="1:15" x14ac:dyDescent="0.25">
      <c r="A121" s="39"/>
      <c r="B121" s="39" t="s">
        <v>45</v>
      </c>
      <c r="C121" s="40">
        <v>12.407999999999999</v>
      </c>
      <c r="D121" s="40"/>
      <c r="E121" s="40">
        <v>1.4</v>
      </c>
      <c r="F121" s="41">
        <v>2</v>
      </c>
      <c r="G121" s="42"/>
      <c r="H121" s="103">
        <f>ROUND(PRODUCT(C121:F121),2)</f>
        <v>34.74</v>
      </c>
      <c r="I121" s="44"/>
      <c r="J121" s="42"/>
      <c r="K121" s="45"/>
      <c r="L121" s="51"/>
      <c r="M121" s="46"/>
      <c r="N121" s="47"/>
      <c r="O121" s="47"/>
    </row>
    <row r="122" spans="1:15" x14ac:dyDescent="0.25">
      <c r="A122" s="39"/>
      <c r="B122" s="39"/>
      <c r="C122" s="40">
        <v>13.897</v>
      </c>
      <c r="D122" s="40"/>
      <c r="E122" s="40">
        <v>3</v>
      </c>
      <c r="F122" s="41">
        <v>2</v>
      </c>
      <c r="G122" s="42"/>
      <c r="H122" s="103">
        <f t="shared" ref="H122:H131" si="11">ROUND(PRODUCT(C122:F122),2)</f>
        <v>83.38</v>
      </c>
      <c r="I122" s="44"/>
      <c r="J122" s="42"/>
      <c r="K122" s="45"/>
      <c r="L122" s="51"/>
      <c r="M122" s="46"/>
      <c r="N122" s="47"/>
      <c r="O122" s="47"/>
    </row>
    <row r="123" spans="1:15" x14ac:dyDescent="0.25">
      <c r="A123" s="39"/>
      <c r="B123" s="39"/>
      <c r="C123" s="40">
        <v>12.407999999999999</v>
      </c>
      <c r="D123" s="40"/>
      <c r="E123" s="40">
        <v>1.4</v>
      </c>
      <c r="F123" s="41">
        <v>2</v>
      </c>
      <c r="G123" s="42"/>
      <c r="H123" s="103">
        <f t="shared" si="11"/>
        <v>34.74</v>
      </c>
      <c r="I123" s="44"/>
      <c r="J123" s="42"/>
      <c r="K123" s="45"/>
      <c r="L123" s="51"/>
      <c r="M123" s="46"/>
      <c r="N123" s="47"/>
      <c r="O123" s="47"/>
    </row>
    <row r="124" spans="1:15" x14ac:dyDescent="0.25">
      <c r="A124" s="39"/>
      <c r="B124" s="39"/>
      <c r="C124" s="40">
        <f>13.897+1.78+1.78+2.238</f>
        <v>19.695</v>
      </c>
      <c r="D124" s="40"/>
      <c r="E124" s="40">
        <v>3</v>
      </c>
      <c r="F124" s="41">
        <v>2</v>
      </c>
      <c r="G124" s="42"/>
      <c r="H124" s="103">
        <f t="shared" si="11"/>
        <v>118.17</v>
      </c>
      <c r="I124" s="44"/>
      <c r="J124" s="42"/>
      <c r="K124" s="45"/>
      <c r="L124" s="51"/>
      <c r="M124" s="46"/>
      <c r="N124" s="47"/>
      <c r="O124" s="47"/>
    </row>
    <row r="125" spans="1:15" x14ac:dyDescent="0.25">
      <c r="A125" s="39"/>
      <c r="B125" s="39" t="s">
        <v>51</v>
      </c>
      <c r="C125" s="40">
        <v>0.82</v>
      </c>
      <c r="D125" s="40"/>
      <c r="E125" s="40">
        <v>1.7</v>
      </c>
      <c r="F125" s="41">
        <v>2</v>
      </c>
      <c r="G125" s="42"/>
      <c r="H125" s="103">
        <f t="shared" si="11"/>
        <v>2.79</v>
      </c>
      <c r="I125" s="44"/>
      <c r="J125" s="42"/>
      <c r="K125" s="45"/>
      <c r="L125" s="51"/>
      <c r="M125" s="46"/>
      <c r="N125" s="47"/>
      <c r="O125" s="47"/>
    </row>
    <row r="126" spans="1:15" x14ac:dyDescent="0.25">
      <c r="A126" s="39"/>
      <c r="B126" s="39"/>
      <c r="C126" s="40">
        <v>1.32</v>
      </c>
      <c r="D126" s="40"/>
      <c r="E126" s="40">
        <v>2.0499999999999998</v>
      </c>
      <c r="F126" s="41">
        <v>2</v>
      </c>
      <c r="G126" s="42"/>
      <c r="H126" s="103">
        <f t="shared" si="11"/>
        <v>5.41</v>
      </c>
      <c r="I126" s="44"/>
      <c r="J126" s="42"/>
      <c r="K126" s="45"/>
      <c r="L126" s="51"/>
      <c r="M126" s="46"/>
      <c r="N126" s="47"/>
      <c r="O126" s="47"/>
    </row>
    <row r="127" spans="1:15" x14ac:dyDescent="0.25">
      <c r="A127" s="39"/>
      <c r="B127" s="39" t="s">
        <v>59</v>
      </c>
      <c r="C127" s="40">
        <v>0.82</v>
      </c>
      <c r="D127" s="40"/>
      <c r="E127" s="40">
        <v>1</v>
      </c>
      <c r="F127" s="41">
        <v>25</v>
      </c>
      <c r="G127" s="42"/>
      <c r="H127" s="103">
        <f t="shared" si="11"/>
        <v>20.5</v>
      </c>
      <c r="I127" s="44"/>
      <c r="J127" s="42"/>
      <c r="K127" s="45"/>
      <c r="L127" s="51"/>
      <c r="M127" s="46"/>
      <c r="N127" s="47"/>
      <c r="O127" s="47"/>
    </row>
    <row r="128" spans="1:15" x14ac:dyDescent="0.25">
      <c r="A128" s="39"/>
      <c r="B128" s="39" t="s">
        <v>60</v>
      </c>
      <c r="C128" s="40">
        <v>1.45</v>
      </c>
      <c r="D128" s="40"/>
      <c r="E128" s="40">
        <f>1.05+0.1</f>
        <v>1.1500000000000001</v>
      </c>
      <c r="F128" s="41">
        <v>2</v>
      </c>
      <c r="G128" s="42"/>
      <c r="H128" s="103">
        <f t="shared" si="11"/>
        <v>3.34</v>
      </c>
      <c r="I128" s="44"/>
      <c r="J128" s="42"/>
      <c r="K128" s="45"/>
      <c r="L128" s="51"/>
      <c r="M128" s="46"/>
      <c r="N128" s="47"/>
      <c r="O128" s="47"/>
    </row>
    <row r="129" spans="1:15" x14ac:dyDescent="0.25">
      <c r="A129" s="39"/>
      <c r="B129" s="54" t="s">
        <v>72</v>
      </c>
      <c r="C129" s="40">
        <v>6</v>
      </c>
      <c r="D129" s="40"/>
      <c r="E129" s="40">
        <v>2.4</v>
      </c>
      <c r="F129" s="41">
        <v>2</v>
      </c>
      <c r="G129" s="123"/>
      <c r="H129" s="103">
        <f t="shared" si="11"/>
        <v>28.8</v>
      </c>
      <c r="I129" s="44"/>
      <c r="J129" s="42"/>
      <c r="K129" s="45"/>
      <c r="L129" s="51"/>
      <c r="M129" s="46"/>
      <c r="N129" s="47"/>
      <c r="O129" s="47"/>
    </row>
    <row r="130" spans="1:15" x14ac:dyDescent="0.25">
      <c r="A130" s="39"/>
      <c r="B130" s="39"/>
      <c r="C130" s="40"/>
      <c r="D130" s="40"/>
      <c r="E130" s="40"/>
      <c r="F130" s="41"/>
      <c r="G130" s="152" t="s">
        <v>25</v>
      </c>
      <c r="H130" s="153"/>
      <c r="I130" s="44">
        <f>SUM(H121:H129)</f>
        <v>331.87000000000006</v>
      </c>
      <c r="J130" s="102" t="s">
        <v>46</v>
      </c>
      <c r="K130" s="45"/>
      <c r="L130" s="51">
        <f>I130*K130</f>
        <v>0</v>
      </c>
      <c r="M130" s="46"/>
      <c r="N130" s="47"/>
      <c r="O130" s="47"/>
    </row>
    <row r="131" spans="1:15" x14ac:dyDescent="0.25">
      <c r="A131" s="39"/>
      <c r="B131" s="53" t="s">
        <v>43</v>
      </c>
      <c r="C131" s="40"/>
      <c r="D131" s="40"/>
      <c r="E131" s="40"/>
      <c r="F131" s="41"/>
      <c r="G131" s="42"/>
      <c r="H131" s="42">
        <f t="shared" si="11"/>
        <v>0</v>
      </c>
      <c r="I131" s="44"/>
      <c r="J131" s="42"/>
      <c r="K131" s="45"/>
      <c r="L131" s="51"/>
      <c r="M131" s="46"/>
      <c r="N131" s="47"/>
      <c r="O131" s="47"/>
    </row>
    <row r="132" spans="1:15" x14ac:dyDescent="0.25">
      <c r="A132" s="39"/>
      <c r="B132" s="54"/>
      <c r="C132" s="40">
        <f>27.12+26.3</f>
        <v>53.42</v>
      </c>
      <c r="D132" s="40"/>
      <c r="E132" s="40"/>
      <c r="F132" s="41"/>
      <c r="G132" s="101">
        <f t="shared" ref="G132:G137" si="12">ROUND(PRODUCT(C132:F132),2)</f>
        <v>53.42</v>
      </c>
      <c r="H132" s="52"/>
      <c r="I132" s="44"/>
      <c r="J132" s="42"/>
      <c r="K132" s="45"/>
      <c r="L132" s="51"/>
      <c r="M132" s="46"/>
      <c r="N132" s="47"/>
      <c r="O132" s="47"/>
    </row>
    <row r="133" spans="1:15" x14ac:dyDescent="0.25">
      <c r="A133" s="39"/>
      <c r="B133" s="54"/>
      <c r="C133" s="40"/>
      <c r="D133" s="40"/>
      <c r="E133" s="40"/>
      <c r="F133" s="41"/>
      <c r="G133" s="152" t="s">
        <v>25</v>
      </c>
      <c r="H133" s="153"/>
      <c r="I133" s="44">
        <f>G132</f>
        <v>53.42</v>
      </c>
      <c r="J133" s="42" t="s">
        <v>47</v>
      </c>
      <c r="K133" s="45"/>
      <c r="L133" s="51">
        <f>I133*K133</f>
        <v>0</v>
      </c>
      <c r="M133" s="46"/>
      <c r="N133" s="47"/>
      <c r="O133" s="47"/>
    </row>
    <row r="134" spans="1:15" x14ac:dyDescent="0.25">
      <c r="A134" s="39"/>
      <c r="B134" s="53" t="s">
        <v>58</v>
      </c>
      <c r="C134" s="43"/>
      <c r="D134" s="40"/>
      <c r="E134" s="40"/>
      <c r="F134" s="41"/>
      <c r="G134" s="101">
        <f t="shared" si="12"/>
        <v>0</v>
      </c>
      <c r="H134" s="52"/>
      <c r="I134" s="44"/>
      <c r="J134" s="42"/>
      <c r="K134" s="45"/>
      <c r="L134" s="51"/>
      <c r="M134" s="46"/>
      <c r="N134" s="47"/>
      <c r="O134" s="47"/>
    </row>
    <row r="135" spans="1:15" x14ac:dyDescent="0.25">
      <c r="A135" s="39"/>
      <c r="B135" s="54"/>
      <c r="C135" s="43">
        <v>173.33</v>
      </c>
      <c r="D135" s="40"/>
      <c r="E135" s="40"/>
      <c r="F135" s="41"/>
      <c r="G135" s="43">
        <f t="shared" si="12"/>
        <v>173.33</v>
      </c>
      <c r="H135" s="50"/>
      <c r="I135" s="44"/>
      <c r="J135" s="42"/>
      <c r="K135" s="45"/>
      <c r="L135" s="51"/>
      <c r="M135" s="46"/>
      <c r="N135" s="47"/>
      <c r="O135" s="47"/>
    </row>
    <row r="136" spans="1:15" ht="15.75" x14ac:dyDescent="0.25">
      <c r="A136" s="39"/>
      <c r="B136" s="55"/>
      <c r="C136" s="43">
        <v>36</v>
      </c>
      <c r="D136" s="40"/>
      <c r="E136" s="40"/>
      <c r="F136" s="41"/>
      <c r="G136" s="43">
        <f t="shared" si="12"/>
        <v>36</v>
      </c>
      <c r="H136" s="52"/>
      <c r="I136" s="56"/>
      <c r="J136" s="43"/>
      <c r="K136" s="45"/>
      <c r="L136" s="57"/>
      <c r="M136" s="46"/>
      <c r="N136" s="47"/>
      <c r="O136" s="47"/>
    </row>
    <row r="137" spans="1:15" x14ac:dyDescent="0.25">
      <c r="A137" s="39"/>
      <c r="B137" s="39"/>
      <c r="C137" s="43">
        <v>23.2</v>
      </c>
      <c r="D137" s="40"/>
      <c r="E137" s="40"/>
      <c r="F137" s="41"/>
      <c r="G137" s="43">
        <f t="shared" si="12"/>
        <v>23.2</v>
      </c>
      <c r="H137" s="43"/>
      <c r="I137" s="119"/>
      <c r="J137" s="41"/>
      <c r="K137" s="45"/>
      <c r="L137" s="45"/>
      <c r="M137" s="46"/>
      <c r="N137" s="47"/>
      <c r="O137" s="47"/>
    </row>
    <row r="138" spans="1:15" x14ac:dyDescent="0.25">
      <c r="A138" s="131"/>
      <c r="B138" s="131"/>
      <c r="C138" s="132"/>
      <c r="D138" s="133"/>
      <c r="E138" s="133"/>
      <c r="F138" s="134"/>
      <c r="G138" s="154" t="s">
        <v>25</v>
      </c>
      <c r="H138" s="155"/>
      <c r="I138" s="107">
        <f>SUM(G135:G137)</f>
        <v>232.53</v>
      </c>
      <c r="J138" s="135" t="s">
        <v>46</v>
      </c>
      <c r="K138" s="108"/>
      <c r="L138" s="108">
        <f>I138*K138</f>
        <v>0</v>
      </c>
      <c r="M138" s="76"/>
      <c r="N138" s="77"/>
      <c r="O138" s="136"/>
    </row>
    <row r="139" spans="1:15" x14ac:dyDescent="0.25">
      <c r="A139" s="131"/>
      <c r="B139" s="39"/>
      <c r="C139" s="43"/>
      <c r="D139" s="40"/>
      <c r="E139" s="40"/>
      <c r="F139" s="41"/>
      <c r="G139" s="52"/>
      <c r="H139" s="52"/>
      <c r="I139" s="119"/>
      <c r="J139" s="102"/>
      <c r="K139" s="45"/>
      <c r="L139" s="45"/>
      <c r="M139" s="46"/>
      <c r="N139" s="47"/>
      <c r="O139" s="47"/>
    </row>
    <row r="140" spans="1:15" x14ac:dyDescent="0.25">
      <c r="A140" s="131"/>
      <c r="B140" s="39" t="s">
        <v>73</v>
      </c>
      <c r="C140" s="43"/>
      <c r="D140" s="40"/>
      <c r="E140" s="40"/>
      <c r="F140" s="41"/>
      <c r="G140" s="52"/>
      <c r="H140" s="52"/>
      <c r="I140" s="119"/>
      <c r="J140" s="102"/>
      <c r="K140" s="45"/>
      <c r="L140" s="45"/>
      <c r="M140" s="46"/>
      <c r="N140" s="47"/>
      <c r="O140" s="47"/>
    </row>
    <row r="141" spans="1:15" x14ac:dyDescent="0.25">
      <c r="A141" s="131"/>
      <c r="B141" s="39" t="s">
        <v>75</v>
      </c>
      <c r="C141" s="43"/>
      <c r="D141" s="40"/>
      <c r="E141" s="40"/>
      <c r="F141" s="41"/>
      <c r="G141" s="52"/>
      <c r="H141" s="52"/>
      <c r="I141" s="119"/>
      <c r="J141" s="102"/>
      <c r="K141" s="45"/>
      <c r="L141" s="45"/>
      <c r="M141" s="46"/>
      <c r="N141" s="47"/>
      <c r="O141" s="47"/>
    </row>
    <row r="142" spans="1:15" x14ac:dyDescent="0.25">
      <c r="A142" s="39"/>
      <c r="B142" s="39"/>
      <c r="C142" s="43"/>
      <c r="D142" s="40"/>
      <c r="E142" s="40"/>
      <c r="F142" s="41"/>
      <c r="G142" s="52"/>
      <c r="H142" s="52"/>
      <c r="I142" s="119"/>
      <c r="J142" s="102"/>
      <c r="K142" s="45"/>
      <c r="L142" s="45"/>
      <c r="M142" s="46"/>
      <c r="N142" s="47"/>
      <c r="O142" s="47"/>
    </row>
    <row r="143" spans="1:15" ht="15.75" thickBot="1" x14ac:dyDescent="0.3">
      <c r="A143" s="109"/>
      <c r="B143" s="110" t="s">
        <v>34</v>
      </c>
      <c r="C143" s="111"/>
      <c r="D143" s="111"/>
      <c r="E143" s="111"/>
      <c r="F143" s="112"/>
      <c r="G143" s="137"/>
      <c r="H143" s="138"/>
      <c r="I143" s="151"/>
      <c r="J143" s="151"/>
      <c r="K143" s="151"/>
      <c r="L143" s="139">
        <f>SUM(L3:L142)</f>
        <v>0</v>
      </c>
      <c r="M143" s="140"/>
      <c r="N143" s="141"/>
      <c r="O143" s="120">
        <f>SUM(O3:O142)</f>
        <v>0</v>
      </c>
    </row>
    <row r="144" spans="1:15" ht="15.75" thickBot="1" x14ac:dyDescent="0.3">
      <c r="A144" s="69"/>
      <c r="B144" s="69"/>
      <c r="C144" s="70"/>
      <c r="D144" s="70"/>
      <c r="E144" s="70"/>
      <c r="F144" s="71"/>
      <c r="G144" s="72"/>
      <c r="H144" s="73"/>
      <c r="I144" s="74"/>
      <c r="J144" s="74"/>
      <c r="K144" s="74"/>
      <c r="L144" s="75"/>
      <c r="M144" s="76"/>
      <c r="N144" s="77"/>
      <c r="O144" s="75"/>
    </row>
    <row r="145" spans="1:18" ht="16.5" thickBot="1" x14ac:dyDescent="0.3">
      <c r="A145" s="61"/>
      <c r="B145" s="62" t="s">
        <v>33</v>
      </c>
      <c r="C145" s="63"/>
      <c r="D145" s="63"/>
      <c r="E145" s="63"/>
      <c r="F145" s="64"/>
      <c r="G145" s="65"/>
      <c r="H145" s="66"/>
      <c r="I145" s="67"/>
      <c r="J145" s="64"/>
      <c r="K145" s="68"/>
      <c r="L145" s="148">
        <f>L143+O143</f>
        <v>0</v>
      </c>
      <c r="M145" s="149"/>
      <c r="N145" s="149"/>
      <c r="O145" s="150"/>
    </row>
    <row r="147" spans="1:18" x14ac:dyDescent="0.25">
      <c r="M147" s="37"/>
      <c r="O147" s="79"/>
      <c r="R147" s="79"/>
    </row>
  </sheetData>
  <mergeCells count="17">
    <mergeCell ref="B1:O1"/>
    <mergeCell ref="L145:O145"/>
    <mergeCell ref="I143:K143"/>
    <mergeCell ref="G91:H91"/>
    <mergeCell ref="G21:H21"/>
    <mergeCell ref="G64:H64"/>
    <mergeCell ref="G103:H103"/>
    <mergeCell ref="G76:H76"/>
    <mergeCell ref="G98:H98"/>
    <mergeCell ref="G130:H130"/>
    <mergeCell ref="G133:H133"/>
    <mergeCell ref="G113:H113"/>
    <mergeCell ref="G81:H81"/>
    <mergeCell ref="G85:H85"/>
    <mergeCell ref="G106:H106"/>
    <mergeCell ref="G138:H138"/>
    <mergeCell ref="G117:H117"/>
  </mergeCells>
  <pageMargins left="0.35433070866141736" right="0.35433070866141736" top="0.51181102362204722" bottom="0.51181102362204722" header="0.31496062992125984" footer="0.31496062992125984"/>
  <pageSetup paperSize="9" scale="88" fitToHeight="0" orientation="landscape"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ABSTRACT</vt:lpstr>
      <vt:lpstr>DETAILED</vt:lpstr>
      <vt:lpstr>ABSTRACT!Print_Area</vt:lpstr>
      <vt:lpstr>DETAILED!Print_Area</vt:lpstr>
      <vt:lpstr>ABSTRACT!Print_Titles</vt:lpstr>
      <vt:lpstr>DETAILED!Print_Titles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dr.manju george</cp:lastModifiedBy>
  <cp:lastPrinted>2026-01-13T06:25:02Z</cp:lastPrinted>
  <dcterms:created xsi:type="dcterms:W3CDTF">2022-09-19T09:31:11Z</dcterms:created>
  <dcterms:modified xsi:type="dcterms:W3CDTF">2026-01-13T08:58:58Z</dcterms:modified>
</cp:coreProperties>
</file>