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geo\Desktop\bridge\"/>
    </mc:Choice>
  </mc:AlternateContent>
  <xr:revisionPtr revIDLastSave="0" documentId="13_ncr:1_{AEB6872F-8047-4336-BDA3-7BF5053486C3}" xr6:coauthVersionLast="47" xr6:coauthVersionMax="47" xr10:uidLastSave="{00000000-0000-0000-0000-000000000000}"/>
  <bookViews>
    <workbookView xWindow="-120" yWindow="-120" windowWidth="29040" windowHeight="15720" tabRatio="865" xr2:uid="{00000000-000D-0000-FFFF-FFFF00000000}"/>
  </bookViews>
  <sheets>
    <sheet name="DETAILED" sheetId="1" r:id="rId1"/>
    <sheet name="ABSTRACT " sheetId="6" r:id="rId2"/>
  </sheets>
  <externalReferences>
    <externalReference r:id="rId3"/>
  </externalReferences>
  <definedNames>
    <definedName name="DATE">#REF!</definedName>
    <definedName name="_xlnm.Print_Area" localSheetId="1">'ABSTRACT '!$A$1:$F$38</definedName>
    <definedName name="_xlnm.Print_Area" localSheetId="0">DETAILED!$A$1:$M$110</definedName>
    <definedName name="_xlnm.Print_Titles" localSheetId="1">'ABSTRACT '!$3:$3</definedName>
    <definedName name="_xlnm.Print_Titles" localSheetId="0">DETAILED!$3:$3</definedName>
    <definedName name="Steel.Beam">'[1]STEEL MEASUREMENTS'!#REF!</definedName>
    <definedName name="Steel.Slab">'[1]STEEL MEASUREMENTS'!$F$105</definedName>
    <definedName name="Valuation_No">#REF!</definedName>
  </definedNames>
  <calcPr calcId="181029"/>
</workbook>
</file>

<file path=xl/calcChain.xml><?xml version="1.0" encoding="utf-8"?>
<calcChain xmlns="http://schemas.openxmlformats.org/spreadsheetml/2006/main">
  <c r="H74" i="1" l="1"/>
  <c r="H57" i="1"/>
  <c r="H25" i="1"/>
  <c r="H26" i="1" s="1"/>
  <c r="H27" i="1" s="1"/>
  <c r="C13" i="6" s="1"/>
  <c r="F13" i="6" s="1"/>
  <c r="H20" i="1"/>
  <c r="E91" i="1"/>
  <c r="D89" i="1"/>
  <c r="F41" i="1"/>
  <c r="E90" i="1" s="1"/>
  <c r="D88" i="1"/>
  <c r="H88" i="1" s="1"/>
  <c r="H45" i="1"/>
  <c r="D71" i="1" s="1"/>
  <c r="E31" i="1"/>
  <c r="D31" i="1"/>
  <c r="D41" i="1" s="1"/>
  <c r="D90" i="1" s="1"/>
  <c r="H30" i="1"/>
  <c r="E5" i="1"/>
  <c r="H90" i="1" l="1"/>
  <c r="H41" i="1"/>
  <c r="D69" i="1" s="1"/>
  <c r="H69" i="1" s="1"/>
  <c r="D70" i="1"/>
  <c r="H70" i="1" s="1"/>
  <c r="H31" i="1"/>
  <c r="H32" i="1" s="1"/>
  <c r="H33" i="1" s="1"/>
  <c r="C16" i="6" s="1"/>
  <c r="H89" i="1"/>
  <c r="D92" i="1"/>
  <c r="C92" i="1"/>
  <c r="H92" i="1" s="1"/>
  <c r="E39" i="1"/>
  <c r="D83" i="1" s="1"/>
  <c r="D91" i="1" s="1"/>
  <c r="H91" i="1" s="1"/>
  <c r="H87" i="1"/>
  <c r="H79" i="1"/>
  <c r="H59" i="1"/>
  <c r="H58" i="1"/>
  <c r="H52" i="1"/>
  <c r="H51" i="1"/>
  <c r="H60" i="1" l="1"/>
  <c r="H61" i="1" s="1"/>
  <c r="H93" i="1"/>
  <c r="H94" i="1" s="1"/>
  <c r="H53" i="1"/>
  <c r="H54" i="1" s="1"/>
  <c r="H21" i="1"/>
  <c r="H10" i="1"/>
  <c r="D72" i="1" l="1"/>
  <c r="C22" i="6"/>
  <c r="F22" i="6" s="1"/>
  <c r="C24" i="6"/>
  <c r="F24" i="6" s="1"/>
  <c r="D73" i="1"/>
  <c r="H73" i="1" s="1"/>
  <c r="H22" i="1"/>
  <c r="H6" i="1"/>
  <c r="H36" i="1"/>
  <c r="C32" i="6"/>
  <c r="F32" i="6" s="1"/>
  <c r="H83" i="1"/>
  <c r="H84" i="1" s="1"/>
  <c r="H85" i="1" s="1"/>
  <c r="C30" i="6" s="1"/>
  <c r="F30" i="6" s="1"/>
  <c r="H78" i="1"/>
  <c r="H77" i="1"/>
  <c r="H39" i="1"/>
  <c r="D67" i="1" s="1"/>
  <c r="H67" i="1" s="1"/>
  <c r="H40" i="1"/>
  <c r="H46" i="1"/>
  <c r="H47" i="1" s="1"/>
  <c r="H15" i="1"/>
  <c r="H38" i="1"/>
  <c r="D66" i="1" s="1"/>
  <c r="H37" i="1"/>
  <c r="H5" i="1"/>
  <c r="F16" i="6" l="1"/>
  <c r="C11" i="6"/>
  <c r="F11" i="6" s="1"/>
  <c r="D64" i="1"/>
  <c r="H64" i="1" s="1"/>
  <c r="H42" i="1"/>
  <c r="H43" i="1" s="1"/>
  <c r="C18" i="6" s="1"/>
  <c r="D65" i="1"/>
  <c r="H65" i="1" s="1"/>
  <c r="D68" i="1"/>
  <c r="H68" i="1" s="1"/>
  <c r="H80" i="1"/>
  <c r="H81" i="1" s="1"/>
  <c r="C28" i="6" s="1"/>
  <c r="F28" i="6" s="1"/>
  <c r="H16" i="1"/>
  <c r="H17" i="1" s="1"/>
  <c r="H11" i="1"/>
  <c r="H12" i="1" s="1"/>
  <c r="H7" i="1"/>
  <c r="H8" i="1" s="1"/>
  <c r="H66" i="1"/>
  <c r="F18" i="6" l="1"/>
  <c r="C9" i="6"/>
  <c r="F9" i="6" s="1"/>
  <c r="C7" i="6"/>
  <c r="F7" i="6" s="1"/>
  <c r="C5" i="6"/>
  <c r="F5" i="6" s="1"/>
  <c r="H72" i="1"/>
  <c r="H48" i="1"/>
  <c r="H71" i="1" l="1"/>
  <c r="H75" i="1" s="1"/>
  <c r="C26" i="6" s="1"/>
  <c r="F26" i="6" s="1"/>
  <c r="C20" i="6"/>
  <c r="F20" i="6" s="1"/>
  <c r="F34" i="6" l="1"/>
  <c r="F36" i="6" s="1"/>
  <c r="F38" i="6" s="1"/>
</calcChain>
</file>

<file path=xl/sharedStrings.xml><?xml version="1.0" encoding="utf-8"?>
<sst xmlns="http://schemas.openxmlformats.org/spreadsheetml/2006/main" count="223" uniqueCount="91">
  <si>
    <t>Sl.NO.</t>
  </si>
  <si>
    <t xml:space="preserve">DETAILED ESTIMATE </t>
  </si>
  <si>
    <t>No.</t>
  </si>
  <si>
    <t>Specification</t>
  </si>
  <si>
    <t>Quantity</t>
  </si>
  <si>
    <t xml:space="preserve">Abutment </t>
  </si>
  <si>
    <t>Bedblock</t>
  </si>
  <si>
    <t>Kerb</t>
  </si>
  <si>
    <t>Handrail post</t>
  </si>
  <si>
    <t>Slab -110kg/cum</t>
  </si>
  <si>
    <t>Cement concrete lining for canal 1:2:4 finished with a floated coat of neat cement , including cement slurry etc using 20mm nominal size stone aggrerates.</t>
  </si>
  <si>
    <t xml:space="preserve">Handrail </t>
  </si>
  <si>
    <t xml:space="preserve">12mm thick plaster finished with a floated coat of neat cement of mix 1:3 </t>
  </si>
  <si>
    <t>handrail post</t>
  </si>
  <si>
    <t>Rate</t>
  </si>
  <si>
    <t>Amount</t>
  </si>
  <si>
    <t>HEADING TOTAL(Rs.)</t>
  </si>
  <si>
    <t>Extra charge</t>
  </si>
  <si>
    <t>Privisioin for GST</t>
  </si>
  <si>
    <t>ROUNDOFF</t>
  </si>
  <si>
    <t xml:space="preserve">ABSTRACT  ESTIMATE </t>
  </si>
  <si>
    <t>CONSTRUCTION OF BRIDGE ACROSS PERIYAR VALLEY PARAVOOR BRANCH CANAL FOR UC COLLEGE,ALUVA(6M WIDE)</t>
  </si>
  <si>
    <t>canal lining sides</t>
  </si>
  <si>
    <t>canal lining bottom</t>
  </si>
  <si>
    <t>Total quantity in RM</t>
  </si>
  <si>
    <t>Steel reinforcement for RCC work including straightening,cutting, bending,placing in position and binding all complete.Mechanically treated bars of grade Fe 500D or more.</t>
  </si>
  <si>
    <t>Unit</t>
  </si>
  <si>
    <t>M3</t>
  </si>
  <si>
    <t>KG</t>
  </si>
  <si>
    <t>RM</t>
  </si>
  <si>
    <t>12mm thick plaster finished with a floated coat of neat cement of mix 1:3</t>
  </si>
  <si>
    <t>SQM</t>
  </si>
  <si>
    <t>Footing</t>
  </si>
  <si>
    <t>Earthwork excavation by mechanical means(hydraulic excavator )/manual means for abutment construction upto 3.60m depth including disposal of excavated earth , lead upto 50m and lift upto 3.60m, disposed earth to be levelled and neatly dressed , all kinds of soil and waste.</t>
  </si>
  <si>
    <t>Demolishing the existing Cement Concrete layer on the sides manually/by mechanical means, including disposal of material within 50 metres lead as per the direction of engineer -in charge.</t>
  </si>
  <si>
    <t>Existing canal floor lining if any</t>
  </si>
  <si>
    <t xml:space="preserve"> For abutmen and wing wall</t>
  </si>
  <si>
    <t>TOTAL</t>
  </si>
  <si>
    <t>additional area on the southern side</t>
  </si>
  <si>
    <t>Providing handrails on sides using 14 Gauge GI pipes Epoxy Primed and  Painted</t>
  </si>
  <si>
    <t>L</t>
  </si>
  <si>
    <t>W</t>
  </si>
  <si>
    <t>H/D</t>
  </si>
  <si>
    <t>M2</t>
  </si>
  <si>
    <t>UNIT</t>
  </si>
  <si>
    <t xml:space="preserve">Total quantity </t>
  </si>
  <si>
    <t>Random Rubble in Cement Mortar</t>
  </si>
  <si>
    <t>For abutment bottom</t>
  </si>
  <si>
    <t>Existing canal lining if any</t>
  </si>
  <si>
    <t>Random Rubble - Dry packed</t>
  </si>
  <si>
    <t>Providing and laying in position of  Vibrated RCC mix M25 using 20mm nominal size coarse aggregates including shuttering &amp;centering works,propping ,removal of formwork for slab.</t>
  </si>
  <si>
    <t>SL.</t>
  </si>
  <si>
    <r>
      <rPr>
        <b/>
        <sz val="14"/>
        <rFont val="Calibri"/>
        <family val="2"/>
        <scheme val="minor"/>
      </rPr>
      <t>Total</t>
    </r>
    <r>
      <rPr>
        <sz val="14"/>
        <rFont val="Calibri"/>
        <family val="2"/>
        <scheme val="minor"/>
      </rPr>
      <t xml:space="preserve"> </t>
    </r>
  </si>
  <si>
    <t>Providing and laying in position of vibraed RCC M25 mis using 20mm nominal size coarse aggregates including shuttering and centering works,propping ,removal of formwork for foundations and  footings</t>
  </si>
  <si>
    <t>Approach Slab 1</t>
  </si>
  <si>
    <t>Handrail Post - 80kg/cum</t>
  </si>
  <si>
    <t>Providing and laying in position of  vibrated RCC mix M25 using 20mm nominal size coarse aggregates laid in slope towards sides above the slab in a maximum size of 3x3 m grid.</t>
  </si>
  <si>
    <t>Wearing Coat Concrete - 70kg/cum</t>
  </si>
  <si>
    <t>kerb top + side</t>
  </si>
  <si>
    <r>
      <rPr>
        <b/>
        <sz val="14"/>
        <rFont val="Calibri"/>
        <family val="2"/>
        <scheme val="minor"/>
      </rPr>
      <t>Net Total(cum)</t>
    </r>
    <r>
      <rPr>
        <sz val="14"/>
        <rFont val="Calibri"/>
        <family val="2"/>
        <scheme val="minor"/>
      </rPr>
      <t xml:space="preserve"> </t>
    </r>
  </si>
  <si>
    <r>
      <rPr>
        <b/>
        <sz val="14"/>
        <rFont val="Calibri"/>
        <family val="2"/>
        <scheme val="minor"/>
      </rPr>
      <t>Net Total(Rm)</t>
    </r>
    <r>
      <rPr>
        <sz val="14"/>
        <rFont val="Calibri"/>
        <family val="2"/>
        <scheme val="minor"/>
      </rPr>
      <t xml:space="preserve"> </t>
    </r>
  </si>
  <si>
    <t>Providing and laying in position of  Vibrated RCC mix M25 using 20mm nominal size coarse aggregates, including shuttering &amp; centring works, propping, and removal of formwork for Approach slab.</t>
  </si>
  <si>
    <t>Providing and laying in position of  Vibrated RCC mix M25 using 20mm nominal size coarse aggregates, including shuttering &amp; centring works, propping, and removal of formwork for slab.</t>
  </si>
  <si>
    <t>PCC for footing</t>
  </si>
  <si>
    <t>PCC for retaining wall on sides</t>
  </si>
  <si>
    <t>BEAM</t>
  </si>
  <si>
    <t>SLAB</t>
  </si>
  <si>
    <t>Beam - 130kg/cm</t>
  </si>
  <si>
    <t>Approach Slab - 90kg/cum</t>
  </si>
  <si>
    <t>Footing -90kg/cum</t>
  </si>
  <si>
    <t>Abutment-90kg/cum</t>
  </si>
  <si>
    <t>Bed Block - 120kg/cum</t>
  </si>
  <si>
    <t>Kerb -90kg/cum</t>
  </si>
  <si>
    <t>M</t>
  </si>
  <si>
    <t>Beam  side</t>
  </si>
  <si>
    <t>Slab bottom + beam bottom</t>
  </si>
  <si>
    <t>Side retaining wall(sloping along sides)3.43m hi</t>
  </si>
  <si>
    <t>Beam Side</t>
  </si>
  <si>
    <t>Retaining wall side</t>
  </si>
  <si>
    <t>Total quantity in M2</t>
  </si>
  <si>
    <t>Wearing Coat Concrete - above slab</t>
  </si>
  <si>
    <t>Wearing Coat Concrete - approach area</t>
  </si>
  <si>
    <t>For Abutment side</t>
  </si>
  <si>
    <t>4b</t>
  </si>
  <si>
    <t>OR</t>
  </si>
  <si>
    <t>4a</t>
  </si>
  <si>
    <t xml:space="preserve">20cm Block Work masnory in CM </t>
  </si>
  <si>
    <t>Plain Cement concrete lining for canal 1:2:4 finished with a floated coat of neat cement , including cement slurry etc using 20mm nominal size stone aggrerates.</t>
  </si>
  <si>
    <t>Providing and laying in position of  Vibrated RCC mix M25 using 20mm nominal size coarse aggregates including shuttering &amp; centering works,propping ,removal of formwork for slab, Beams</t>
  </si>
  <si>
    <t>Retainingwall - 110 kg/cum</t>
  </si>
  <si>
    <t>CONSTRUCTION OF BRIDGE ACROSS PERIYAR VALLEY PARAVOOR BRANCH CANAL FOR UC COLLEGE,ALUVA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</si>
</sst>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 &quot;Rs.&quot;* #,##0.00_ ;[Red]_ &quot;Rs.&quot;* \-\-#,##0.00;;_ @_ "/>
    <numFmt numFmtId="165" formatCode="##\ ##0.00&quot; kg&quot;"/>
    <numFmt numFmtId="166" formatCode="_(* #,##0.00_);_(* \(#,##0.00\);_(* \-??_);_(@_)"/>
    <numFmt numFmtId="167" formatCode="&quot;₹&quot;\ #,##0.00"/>
    <numFmt numFmtId="168" formatCode="#,##0.000_ ;\-#,##0.0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2" fillId="0" borderId="0" applyBorder="0" applyProtection="0"/>
    <xf numFmtId="166" fontId="2" fillId="0" borderId="0" applyBorder="0" applyProtection="0"/>
    <xf numFmtId="0" fontId="3" fillId="0" borderId="0"/>
    <xf numFmtId="0" fontId="2" fillId="0" borderId="0"/>
    <xf numFmtId="0" fontId="3" fillId="0" borderId="0"/>
    <xf numFmtId="10" fontId="2" fillId="0" borderId="0" applyBorder="0" applyProtection="0"/>
  </cellStyleXfs>
  <cellXfs count="102">
    <xf numFmtId="0" fontId="0" fillId="0" borderId="0" xfId="0"/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4" fillId="0" borderId="1" xfId="0" applyFont="1" applyBorder="1"/>
    <xf numFmtId="0" fontId="8" fillId="0" borderId="7" xfId="0" applyFont="1" applyBorder="1" applyAlignment="1">
      <alignment horizontal="right"/>
    </xf>
    <xf numFmtId="0" fontId="8" fillId="0" borderId="7" xfId="0" applyFont="1" applyBorder="1" applyAlignment="1">
      <alignment horizontal="right" vertical="top" wrapText="1"/>
    </xf>
    <xf numFmtId="0" fontId="8" fillId="0" borderId="8" xfId="0" applyFont="1" applyBorder="1" applyAlignment="1">
      <alignment horizontal="right" vertical="top"/>
    </xf>
    <xf numFmtId="0" fontId="8" fillId="0" borderId="8" xfId="0" applyFont="1" applyBorder="1" applyAlignment="1">
      <alignment horizontal="right"/>
    </xf>
    <xf numFmtId="0" fontId="4" fillId="0" borderId="0" xfId="0" applyFont="1"/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right" wrapText="1" indent="1"/>
    </xf>
    <xf numFmtId="165" fontId="9" fillId="0" borderId="1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vertical="top"/>
    </xf>
    <xf numFmtId="0" fontId="9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64" fontId="9" fillId="0" borderId="1" xfId="0" applyNumberFormat="1" applyFont="1" applyBorder="1" applyAlignment="1">
      <alignment horizontal="center" vertical="center"/>
    </xf>
    <xf numFmtId="0" fontId="4" fillId="0" borderId="0" xfId="1" applyFont="1"/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/>
    </xf>
    <xf numFmtId="164" fontId="8" fillId="0" borderId="1" xfId="0" applyNumberFormat="1" applyFont="1" applyBorder="1" applyAlignment="1">
      <alignment horizontal="center" vertical="center"/>
    </xf>
    <xf numFmtId="10" fontId="4" fillId="0" borderId="0" xfId="0" applyNumberFormat="1" applyFont="1"/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left" wrapText="1"/>
    </xf>
    <xf numFmtId="1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 wrapText="1"/>
    </xf>
    <xf numFmtId="1" fontId="9" fillId="0" borderId="1" xfId="0" applyNumberFormat="1" applyFont="1" applyBorder="1" applyAlignment="1">
      <alignment horizontal="right" vertical="center" indent="1"/>
    </xf>
    <xf numFmtId="165" fontId="9" fillId="0" borderId="1" xfId="0" applyNumberFormat="1" applyFont="1" applyBorder="1"/>
    <xf numFmtId="0" fontId="10" fillId="0" borderId="1" xfId="0" applyFont="1" applyBorder="1" applyAlignment="1">
      <alignment horizontal="right"/>
    </xf>
    <xf numFmtId="0" fontId="4" fillId="0" borderId="1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9" fillId="0" borderId="8" xfId="0" applyFont="1" applyBorder="1" applyAlignment="1">
      <alignment horizontal="right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/>
    </xf>
    <xf numFmtId="167" fontId="4" fillId="0" borderId="1" xfId="0" applyNumberFormat="1" applyFont="1" applyBorder="1" applyAlignment="1">
      <alignment vertical="center"/>
    </xf>
    <xf numFmtId="9" fontId="9" fillId="0" borderId="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right" wrapText="1"/>
    </xf>
    <xf numFmtId="0" fontId="5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/>
    <xf numFmtId="167" fontId="5" fillId="0" borderId="1" xfId="0" applyNumberFormat="1" applyFont="1" applyBorder="1" applyAlignment="1">
      <alignment vertical="center"/>
    </xf>
    <xf numFmtId="164" fontId="8" fillId="0" borderId="1" xfId="0" applyNumberFormat="1" applyFont="1" applyBorder="1"/>
    <xf numFmtId="1" fontId="9" fillId="0" borderId="1" xfId="0" applyNumberFormat="1" applyFont="1" applyBorder="1" applyAlignment="1">
      <alignment wrapText="1"/>
    </xf>
    <xf numFmtId="1" fontId="9" fillId="0" borderId="1" xfId="0" applyNumberFormat="1" applyFont="1" applyBorder="1"/>
    <xf numFmtId="1" fontId="9" fillId="0" borderId="1" xfId="0" applyNumberFormat="1" applyFont="1" applyBorder="1" applyAlignment="1">
      <alignment vertical="center"/>
    </xf>
    <xf numFmtId="167" fontId="8" fillId="0" borderId="1" xfId="0" applyNumberFormat="1" applyFont="1" applyBorder="1" applyAlignment="1">
      <alignment vertical="center"/>
    </xf>
    <xf numFmtId="167" fontId="6" fillId="0" borderId="9" xfId="0" applyNumberFormat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164" fontId="9" fillId="0" borderId="1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right"/>
    </xf>
    <xf numFmtId="164" fontId="8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/>
    </xf>
    <xf numFmtId="1" fontId="9" fillId="0" borderId="8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right"/>
    </xf>
    <xf numFmtId="0" fontId="4" fillId="0" borderId="8" xfId="0" applyFont="1" applyBorder="1"/>
    <xf numFmtId="168" fontId="5" fillId="0" borderId="1" xfId="0" applyNumberFormat="1" applyFont="1" applyBorder="1" applyAlignment="1">
      <alignment horizontal="right"/>
    </xf>
    <xf numFmtId="0" fontId="4" fillId="0" borderId="11" xfId="0" applyFont="1" applyBorder="1"/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</cellXfs>
  <cellStyles count="8">
    <cellStyle name="Comma 3" xfId="2" xr:uid="{00000000-0005-0000-0000-000000000000}"/>
    <cellStyle name="Comma 4" xfId="3" xr:uid="{00000000-0005-0000-0000-000001000000}"/>
    <cellStyle name="Normal" xfId="0" builtinId="0"/>
    <cellStyle name="Normal 2" xfId="4" xr:uid="{00000000-0005-0000-0000-000003000000}"/>
    <cellStyle name="Normal 3" xfId="1" xr:uid="{00000000-0005-0000-0000-000004000000}"/>
    <cellStyle name="Normal 4" xfId="5" xr:uid="{00000000-0005-0000-0000-000005000000}"/>
    <cellStyle name="Normal 5" xfId="6" xr:uid="{00000000-0005-0000-0000-000006000000}"/>
    <cellStyle name="Percent 2" xfId="7" xr:uid="{00000000-0005-0000-0000-000007000000}"/>
  </cellStyles>
  <dxfs count="4">
    <dxf>
      <font>
        <b val="0"/>
        <i val="0"/>
        <strike val="0"/>
        <color theme="1"/>
      </font>
      <fill>
        <patternFill>
          <bgColor theme="4" tint="0.79998168889431442"/>
        </patternFill>
      </fill>
    </dxf>
    <dxf>
      <font>
        <b/>
        <i val="0"/>
        <strike val="0"/>
        <color theme="2" tint="-0.89996032593768116"/>
      </font>
      <fill>
        <patternFill>
          <bgColor theme="9" tint="0.79998168889431442"/>
        </patternFill>
      </fill>
      <border diagonalUp="0" diagonalDown="0">
        <left style="medium">
          <color theme="1" tint="0.24994659260841701"/>
        </left>
        <right style="medium">
          <color theme="1" tint="0.24994659260841701"/>
        </right>
        <top style="medium">
          <color theme="1" tint="0.24994659260841701"/>
        </top>
        <bottom style="medium">
          <color theme="1" tint="0.24994659260841701"/>
        </bottom>
        <vertical/>
        <horizontal/>
      </border>
    </dxf>
    <dxf>
      <font>
        <b/>
        <i val="0"/>
        <strike val="0"/>
        <color theme="3" tint="-0.499984740745262"/>
      </font>
      <fill>
        <gradientFill degree="90">
          <stop position="0">
            <color theme="0"/>
          </stop>
          <stop position="1">
            <color theme="3" tint="0.40000610370189521"/>
          </stop>
        </gradientFill>
      </fill>
      <border>
        <left style="medium">
          <color theme="1" tint="0.24994659260841701"/>
        </left>
        <right style="medium">
          <color theme="1" tint="0.24994659260841701"/>
        </right>
        <top style="medium">
          <color theme="1" tint="0.24994659260841701"/>
        </top>
        <bottom style="medium">
          <color theme="1" tint="0.24994659260841701"/>
        </bottom>
      </border>
    </dxf>
    <dxf>
      <font>
        <b val="0"/>
        <i val="0"/>
        <color theme="1"/>
      </font>
      <fill>
        <patternFill patternType="none">
          <bgColor auto="1"/>
        </patternFill>
      </fill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</dxfs>
  <tableStyles count="1" defaultTableStyle="TableStyleMedium9" defaultPivotStyle="PivotStyleLight16">
    <tableStyle name="Nightflare 2" pivot="0" count="4" xr9:uid="{00000000-0011-0000-FFFF-FFFF00000000}">
      <tableStyleElement type="wholeTable" dxfId="3"/>
      <tableStyleElement type="headerRow" dxfId="2"/>
      <tableStyleElement type="total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aranya\ALUVA%20MANJOORAN'S%20NEW%20WORK\STEEL%20QUANT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STEEL MEASUREMENTS"/>
      <sheetName val="STEEL MEASUREMENTS (2)"/>
    </sheetNames>
    <sheetDataSet>
      <sheetData sheetId="0" refreshError="1"/>
      <sheetData sheetId="1">
        <row r="105">
          <cell r="F105">
            <v>3049.92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4"/>
  <sheetViews>
    <sheetView tabSelected="1" zoomScaleNormal="100" zoomScaleSheetLayoutView="70" workbookViewId="0">
      <selection activeCell="A2" sqref="A2:I2"/>
    </sheetView>
  </sheetViews>
  <sheetFormatPr defaultRowHeight="18.75" x14ac:dyDescent="0.3"/>
  <cols>
    <col min="1" max="1" width="4.85546875" style="10" bestFit="1" customWidth="1"/>
    <col min="2" max="2" width="52.85546875" style="10" customWidth="1"/>
    <col min="3" max="3" width="11" style="10" customWidth="1"/>
    <col min="4" max="4" width="14" style="10" bestFit="1" customWidth="1"/>
    <col min="5" max="5" width="7.5703125" style="10" bestFit="1" customWidth="1"/>
    <col min="6" max="6" width="10" style="10" bestFit="1" customWidth="1"/>
    <col min="7" max="7" width="7.5703125" style="10" bestFit="1" customWidth="1"/>
    <col min="8" max="8" width="15.5703125" style="49" bestFit="1" customWidth="1"/>
    <col min="9" max="9" width="9.28515625" style="10" bestFit="1" customWidth="1"/>
    <col min="10" max="10" width="10.85546875" style="10" bestFit="1" customWidth="1"/>
    <col min="11" max="16384" width="9.140625" style="10"/>
  </cols>
  <sheetData>
    <row r="1" spans="1:14" x14ac:dyDescent="0.3">
      <c r="A1" s="91" t="s">
        <v>1</v>
      </c>
      <c r="B1" s="92"/>
      <c r="C1" s="92"/>
      <c r="D1" s="92"/>
      <c r="E1" s="92"/>
      <c r="F1" s="92"/>
      <c r="G1" s="92"/>
      <c r="H1" s="92"/>
      <c r="I1" s="93"/>
    </row>
    <row r="2" spans="1:14" x14ac:dyDescent="0.3">
      <c r="A2" s="88" t="s">
        <v>21</v>
      </c>
      <c r="B2" s="89"/>
      <c r="C2" s="89"/>
      <c r="D2" s="89"/>
      <c r="E2" s="89"/>
      <c r="F2" s="89"/>
      <c r="G2" s="89"/>
      <c r="H2" s="89"/>
      <c r="I2" s="90"/>
    </row>
    <row r="3" spans="1:14" x14ac:dyDescent="0.3">
      <c r="A3" s="11" t="s">
        <v>51</v>
      </c>
      <c r="B3" s="12" t="s">
        <v>3</v>
      </c>
      <c r="C3" s="13" t="s">
        <v>2</v>
      </c>
      <c r="D3" s="11" t="s">
        <v>40</v>
      </c>
      <c r="E3" s="14" t="s">
        <v>41</v>
      </c>
      <c r="F3" s="14" t="s">
        <v>42</v>
      </c>
      <c r="G3" s="14" t="s">
        <v>43</v>
      </c>
      <c r="H3" s="14" t="s">
        <v>4</v>
      </c>
      <c r="I3" s="14" t="s">
        <v>44</v>
      </c>
    </row>
    <row r="4" spans="1:14" ht="93.75" x14ac:dyDescent="0.3">
      <c r="A4" s="7">
        <v>1</v>
      </c>
      <c r="B4" s="15" t="s">
        <v>34</v>
      </c>
      <c r="C4" s="16"/>
      <c r="D4" s="16"/>
      <c r="E4" s="17"/>
      <c r="F4" s="18"/>
      <c r="G4" s="18"/>
      <c r="H4" s="19"/>
      <c r="I4" s="5"/>
      <c r="J4" s="20"/>
    </row>
    <row r="5" spans="1:14" x14ac:dyDescent="0.3">
      <c r="A5" s="2"/>
      <c r="B5" s="21" t="s">
        <v>48</v>
      </c>
      <c r="C5" s="16">
        <v>2</v>
      </c>
      <c r="D5" s="22">
        <v>3</v>
      </c>
      <c r="E5" s="22">
        <f>6.3+0.15+0.15</f>
        <v>6.6000000000000005</v>
      </c>
      <c r="F5" s="22">
        <v>0.1</v>
      </c>
      <c r="G5" s="22"/>
      <c r="H5" s="23">
        <f>F5*E5*D5*C5</f>
        <v>3.9600000000000009</v>
      </c>
      <c r="I5" s="24" t="s">
        <v>27</v>
      </c>
      <c r="J5" s="25"/>
    </row>
    <row r="6" spans="1:14" x14ac:dyDescent="0.3">
      <c r="A6" s="2"/>
      <c r="B6" s="21" t="s">
        <v>35</v>
      </c>
      <c r="C6" s="16">
        <v>1</v>
      </c>
      <c r="D6" s="26">
        <v>4.12</v>
      </c>
      <c r="E6" s="22">
        <v>6.3</v>
      </c>
      <c r="F6" s="22">
        <v>0.1</v>
      </c>
      <c r="G6" s="22"/>
      <c r="H6" s="23">
        <f>F6*E6*D6*C6</f>
        <v>2.5956000000000001</v>
      </c>
      <c r="I6" s="24" t="s">
        <v>27</v>
      </c>
    </row>
    <row r="7" spans="1:14" x14ac:dyDescent="0.3">
      <c r="A7" s="2"/>
      <c r="B7" s="21" t="s">
        <v>52</v>
      </c>
      <c r="C7" s="27"/>
      <c r="D7" s="27"/>
      <c r="E7" s="27"/>
      <c r="F7" s="27"/>
      <c r="G7" s="27"/>
      <c r="H7" s="28">
        <f>H5+H6</f>
        <v>6.555600000000001</v>
      </c>
      <c r="I7" s="29" t="s">
        <v>27</v>
      </c>
      <c r="N7" s="30"/>
    </row>
    <row r="8" spans="1:14" x14ac:dyDescent="0.3">
      <c r="A8" s="2"/>
      <c r="B8" s="84" t="s">
        <v>45</v>
      </c>
      <c r="C8" s="84"/>
      <c r="D8" s="84"/>
      <c r="E8" s="84"/>
      <c r="F8" s="84"/>
      <c r="G8" s="31"/>
      <c r="H8" s="28">
        <f>H7</f>
        <v>6.555600000000001</v>
      </c>
      <c r="I8" s="29" t="s">
        <v>27</v>
      </c>
      <c r="N8" s="30"/>
    </row>
    <row r="9" spans="1:14" ht="131.25" x14ac:dyDescent="0.3">
      <c r="A9" s="8">
        <v>2</v>
      </c>
      <c r="B9" s="15" t="s">
        <v>33</v>
      </c>
      <c r="C9" s="16"/>
      <c r="D9" s="32"/>
      <c r="E9" s="17"/>
      <c r="F9" s="18"/>
      <c r="G9" s="18"/>
      <c r="H9" s="19"/>
      <c r="I9" s="5"/>
    </row>
    <row r="10" spans="1:14" x14ac:dyDescent="0.3">
      <c r="A10" s="2"/>
      <c r="B10" s="21" t="s">
        <v>36</v>
      </c>
      <c r="C10" s="22">
        <v>2</v>
      </c>
      <c r="D10" s="22">
        <v>6.7</v>
      </c>
      <c r="E10" s="22"/>
      <c r="F10" s="22"/>
      <c r="G10" s="22">
        <v>7.02</v>
      </c>
      <c r="H10" s="23">
        <f>G10*D10*C10</f>
        <v>94.067999999999998</v>
      </c>
      <c r="I10" s="24" t="s">
        <v>27</v>
      </c>
    </row>
    <row r="11" spans="1:14" x14ac:dyDescent="0.3">
      <c r="A11" s="3"/>
      <c r="B11" s="21" t="s">
        <v>52</v>
      </c>
      <c r="C11" s="16"/>
      <c r="D11" s="16"/>
      <c r="E11" s="16"/>
      <c r="F11" s="16"/>
      <c r="G11" s="16"/>
      <c r="H11" s="28">
        <f>SUM(H10:H10)</f>
        <v>94.067999999999998</v>
      </c>
      <c r="I11" s="29" t="s">
        <v>27</v>
      </c>
    </row>
    <row r="12" spans="1:14" x14ac:dyDescent="0.3">
      <c r="A12" s="3"/>
      <c r="B12" s="84" t="s">
        <v>45</v>
      </c>
      <c r="C12" s="84"/>
      <c r="D12" s="84"/>
      <c r="E12" s="84"/>
      <c r="F12" s="84"/>
      <c r="G12" s="31"/>
      <c r="H12" s="28">
        <f>H11</f>
        <v>94.067999999999998</v>
      </c>
      <c r="I12" s="29" t="s">
        <v>27</v>
      </c>
    </row>
    <row r="13" spans="1:14" x14ac:dyDescent="0.3">
      <c r="A13" s="3"/>
      <c r="B13" s="31"/>
      <c r="C13" s="31"/>
      <c r="D13" s="31"/>
      <c r="E13" s="31"/>
      <c r="F13" s="31"/>
      <c r="G13" s="31"/>
      <c r="H13" s="28"/>
      <c r="I13" s="29"/>
    </row>
    <row r="14" spans="1:14" x14ac:dyDescent="0.3">
      <c r="A14" s="2">
        <v>3</v>
      </c>
      <c r="B14" s="33" t="s">
        <v>46</v>
      </c>
      <c r="C14" s="16"/>
      <c r="D14" s="26"/>
      <c r="E14" s="34"/>
      <c r="F14" s="35"/>
      <c r="G14" s="35"/>
      <c r="H14" s="36"/>
      <c r="I14" s="5"/>
    </row>
    <row r="15" spans="1:14" x14ac:dyDescent="0.3">
      <c r="A15" s="3"/>
      <c r="B15" s="37" t="s">
        <v>47</v>
      </c>
      <c r="C15" s="22">
        <v>2</v>
      </c>
      <c r="D15" s="22">
        <v>2.6</v>
      </c>
      <c r="E15" s="22">
        <v>6.7</v>
      </c>
      <c r="F15" s="22">
        <v>0.3</v>
      </c>
      <c r="G15" s="22"/>
      <c r="H15" s="23">
        <f>F15*E15*D15</f>
        <v>5.226</v>
      </c>
      <c r="I15" s="24" t="s">
        <v>27</v>
      </c>
    </row>
    <row r="16" spans="1:14" x14ac:dyDescent="0.3">
      <c r="A16" s="3"/>
      <c r="B16" s="21" t="s">
        <v>52</v>
      </c>
      <c r="C16" s="16"/>
      <c r="D16" s="16"/>
      <c r="E16" s="16"/>
      <c r="F16" s="16"/>
      <c r="G16" s="16"/>
      <c r="H16" s="28">
        <f>H15</f>
        <v>5.226</v>
      </c>
      <c r="I16" s="29" t="s">
        <v>27</v>
      </c>
    </row>
    <row r="17" spans="1:9" x14ac:dyDescent="0.3">
      <c r="A17" s="2"/>
      <c r="B17" s="84" t="s">
        <v>45</v>
      </c>
      <c r="C17" s="84"/>
      <c r="D17" s="84"/>
      <c r="E17" s="84"/>
      <c r="F17" s="84"/>
      <c r="G17" s="31"/>
      <c r="H17" s="28">
        <f>H16</f>
        <v>5.226</v>
      </c>
      <c r="I17" s="29" t="s">
        <v>27</v>
      </c>
    </row>
    <row r="18" spans="1:9" x14ac:dyDescent="0.3">
      <c r="A18" s="2"/>
      <c r="B18" s="31"/>
      <c r="C18" s="31"/>
      <c r="D18" s="31"/>
      <c r="E18" s="31"/>
      <c r="F18" s="31"/>
      <c r="G18" s="31"/>
      <c r="H18" s="28"/>
      <c r="I18" s="29"/>
    </row>
    <row r="19" spans="1:9" x14ac:dyDescent="0.3">
      <c r="A19" s="2" t="s">
        <v>85</v>
      </c>
      <c r="B19" s="33" t="s">
        <v>49</v>
      </c>
      <c r="C19" s="16"/>
      <c r="D19" s="67"/>
      <c r="E19" s="34"/>
      <c r="F19" s="35"/>
      <c r="G19" s="35"/>
      <c r="H19" s="36"/>
      <c r="I19" s="5"/>
    </row>
    <row r="20" spans="1:9" x14ac:dyDescent="0.3">
      <c r="A20" s="2"/>
      <c r="B20" s="37" t="s">
        <v>82</v>
      </c>
      <c r="C20" s="22">
        <v>6.3</v>
      </c>
      <c r="D20" s="22"/>
      <c r="E20" s="22"/>
      <c r="F20" s="22"/>
      <c r="G20" s="22">
        <v>1.05</v>
      </c>
      <c r="H20" s="23">
        <f>G20*C20</f>
        <v>6.6150000000000002</v>
      </c>
      <c r="I20" s="24" t="s">
        <v>27</v>
      </c>
    </row>
    <row r="21" spans="1:9" x14ac:dyDescent="0.3">
      <c r="A21" s="2"/>
      <c r="B21" s="21" t="s">
        <v>52</v>
      </c>
      <c r="C21" s="16"/>
      <c r="D21" s="16"/>
      <c r="E21" s="16"/>
      <c r="F21" s="16"/>
      <c r="G21" s="16"/>
      <c r="H21" s="28">
        <f>H20</f>
        <v>6.6150000000000002</v>
      </c>
      <c r="I21" s="29" t="s">
        <v>27</v>
      </c>
    </row>
    <row r="22" spans="1:9" ht="19.5" thickBot="1" x14ac:dyDescent="0.35">
      <c r="A22" s="2"/>
      <c r="B22" s="94" t="s">
        <v>45</v>
      </c>
      <c r="C22" s="94"/>
      <c r="D22" s="94"/>
      <c r="E22" s="94"/>
      <c r="F22" s="94"/>
      <c r="G22" s="72"/>
      <c r="H22" s="73">
        <f>H21</f>
        <v>6.6150000000000002</v>
      </c>
      <c r="I22" s="74" t="s">
        <v>27</v>
      </c>
    </row>
    <row r="23" spans="1:9" ht="19.5" thickBot="1" x14ac:dyDescent="0.35">
      <c r="A23" s="71"/>
      <c r="B23" s="95" t="s">
        <v>84</v>
      </c>
      <c r="C23" s="96"/>
      <c r="D23" s="96"/>
      <c r="E23" s="96"/>
      <c r="F23" s="96"/>
      <c r="G23" s="96"/>
      <c r="H23" s="96"/>
      <c r="I23" s="97"/>
    </row>
    <row r="24" spans="1:9" x14ac:dyDescent="0.3">
      <c r="A24" s="2" t="s">
        <v>83</v>
      </c>
      <c r="B24" s="75" t="s">
        <v>86</v>
      </c>
      <c r="C24" s="76"/>
      <c r="D24" s="77"/>
      <c r="E24" s="78"/>
      <c r="F24" s="79"/>
      <c r="G24" s="79"/>
      <c r="H24" s="80"/>
      <c r="I24" s="81"/>
    </row>
    <row r="25" spans="1:9" x14ac:dyDescent="0.3">
      <c r="A25" s="2"/>
      <c r="B25" s="37" t="s">
        <v>82</v>
      </c>
      <c r="C25" s="22">
        <v>6.3</v>
      </c>
      <c r="D25" s="22"/>
      <c r="E25" s="22"/>
      <c r="F25" s="22"/>
      <c r="G25" s="22">
        <v>1.05</v>
      </c>
      <c r="H25" s="23">
        <f>G25*C25</f>
        <v>6.6150000000000002</v>
      </c>
      <c r="I25" s="24" t="s">
        <v>27</v>
      </c>
    </row>
    <row r="26" spans="1:9" x14ac:dyDescent="0.3">
      <c r="A26" s="2"/>
      <c r="B26" s="21" t="s">
        <v>52</v>
      </c>
      <c r="C26" s="16"/>
      <c r="D26" s="16"/>
      <c r="E26" s="16"/>
      <c r="F26" s="16"/>
      <c r="G26" s="16"/>
      <c r="H26" s="28">
        <f>H25</f>
        <v>6.6150000000000002</v>
      </c>
      <c r="I26" s="29" t="s">
        <v>27</v>
      </c>
    </row>
    <row r="27" spans="1:9" x14ac:dyDescent="0.3">
      <c r="A27" s="2"/>
      <c r="B27" s="84" t="s">
        <v>45</v>
      </c>
      <c r="C27" s="84"/>
      <c r="D27" s="84"/>
      <c r="E27" s="84"/>
      <c r="F27" s="84"/>
      <c r="G27" s="31"/>
      <c r="H27" s="28">
        <f>H26</f>
        <v>6.6150000000000002</v>
      </c>
      <c r="I27" s="29" t="s">
        <v>27</v>
      </c>
    </row>
    <row r="28" spans="1:9" x14ac:dyDescent="0.3">
      <c r="A28" s="2"/>
      <c r="B28" s="31"/>
      <c r="C28" s="31"/>
      <c r="D28" s="31"/>
      <c r="E28" s="31"/>
      <c r="F28" s="31"/>
      <c r="G28" s="31"/>
      <c r="H28" s="28"/>
      <c r="I28" s="29"/>
    </row>
    <row r="29" spans="1:9" ht="75" x14ac:dyDescent="0.3">
      <c r="A29" s="2">
        <v>5</v>
      </c>
      <c r="B29" s="15" t="s">
        <v>87</v>
      </c>
      <c r="C29" s="16"/>
      <c r="D29" s="32"/>
      <c r="E29" s="38"/>
      <c r="F29" s="39"/>
      <c r="G29" s="39"/>
      <c r="H29" s="36"/>
      <c r="I29" s="5"/>
    </row>
    <row r="30" spans="1:9" x14ac:dyDescent="0.3">
      <c r="A30" s="2"/>
      <c r="B30" s="37" t="s">
        <v>63</v>
      </c>
      <c r="C30" s="22">
        <v>2</v>
      </c>
      <c r="D30" s="22">
        <v>2.75</v>
      </c>
      <c r="E30" s="22">
        <v>6.7</v>
      </c>
      <c r="F30" s="22">
        <v>0.1</v>
      </c>
      <c r="G30" s="22"/>
      <c r="H30" s="23">
        <f>F30*E30*D30*C30</f>
        <v>3.6850000000000001</v>
      </c>
      <c r="I30" s="24" t="s">
        <v>27</v>
      </c>
    </row>
    <row r="31" spans="1:9" x14ac:dyDescent="0.3">
      <c r="A31" s="2"/>
      <c r="B31" s="37" t="s">
        <v>64</v>
      </c>
      <c r="C31" s="22">
        <v>1</v>
      </c>
      <c r="D31" s="22">
        <f>3.7+2.2+2.2+1.8</f>
        <v>9.9000000000000021</v>
      </c>
      <c r="E31" s="22">
        <f>0.2+0.1+0.1</f>
        <v>0.4</v>
      </c>
      <c r="F31" s="22">
        <v>0.1</v>
      </c>
      <c r="G31" s="22"/>
      <c r="H31" s="23">
        <f>F31*E31*D31*C31</f>
        <v>0.39600000000000019</v>
      </c>
      <c r="I31" s="24" t="s">
        <v>27</v>
      </c>
    </row>
    <row r="32" spans="1:9" x14ac:dyDescent="0.3">
      <c r="A32" s="2"/>
      <c r="B32" s="21" t="s">
        <v>52</v>
      </c>
      <c r="C32" s="44"/>
      <c r="D32" s="45"/>
      <c r="E32" s="45"/>
      <c r="F32" s="46"/>
      <c r="G32" s="46"/>
      <c r="H32" s="28">
        <f>SUM(H30:H31)</f>
        <v>4.0810000000000004</v>
      </c>
      <c r="I32" s="29" t="s">
        <v>27</v>
      </c>
    </row>
    <row r="33" spans="1:9" x14ac:dyDescent="0.3">
      <c r="A33" s="2"/>
      <c r="B33" s="84" t="s">
        <v>45</v>
      </c>
      <c r="C33" s="84"/>
      <c r="D33" s="84"/>
      <c r="E33" s="84"/>
      <c r="F33" s="84"/>
      <c r="G33" s="47"/>
      <c r="H33" s="28">
        <f>H32</f>
        <v>4.0810000000000004</v>
      </c>
      <c r="I33" s="29" t="s">
        <v>27</v>
      </c>
    </row>
    <row r="34" spans="1:9" x14ac:dyDescent="0.3">
      <c r="A34" s="2"/>
      <c r="B34" s="31"/>
      <c r="C34" s="31"/>
      <c r="D34" s="31"/>
      <c r="E34" s="31"/>
      <c r="F34" s="31"/>
      <c r="G34" s="31"/>
      <c r="H34" s="28"/>
      <c r="I34" s="5"/>
    </row>
    <row r="35" spans="1:9" ht="93.75" x14ac:dyDescent="0.3">
      <c r="A35" s="2">
        <v>6</v>
      </c>
      <c r="B35" s="15" t="s">
        <v>53</v>
      </c>
      <c r="C35" s="16"/>
      <c r="D35" s="32"/>
      <c r="E35" s="38"/>
      <c r="F35" s="39"/>
      <c r="G35" s="39"/>
      <c r="H35" s="36"/>
      <c r="I35" s="5"/>
    </row>
    <row r="36" spans="1:9" x14ac:dyDescent="0.3">
      <c r="A36" s="3"/>
      <c r="B36" s="40" t="s">
        <v>32</v>
      </c>
      <c r="C36" s="22">
        <v>2</v>
      </c>
      <c r="D36" s="22">
        <v>6.3</v>
      </c>
      <c r="E36" s="22">
        <v>2.6</v>
      </c>
      <c r="F36" s="22">
        <v>0.7</v>
      </c>
      <c r="G36" s="22"/>
      <c r="H36" s="23">
        <f>F36*E36*D36*C36</f>
        <v>22.931999999999999</v>
      </c>
      <c r="I36" s="24" t="s">
        <v>27</v>
      </c>
    </row>
    <row r="37" spans="1:9" x14ac:dyDescent="0.3">
      <c r="A37" s="3"/>
      <c r="B37" s="40" t="s">
        <v>5</v>
      </c>
      <c r="C37" s="22">
        <v>2</v>
      </c>
      <c r="D37" s="22">
        <v>6.3</v>
      </c>
      <c r="E37" s="22">
        <v>0.7</v>
      </c>
      <c r="F37" s="22">
        <v>2.15</v>
      </c>
      <c r="G37" s="22"/>
      <c r="H37" s="23">
        <f>F37*E37*D37*C37</f>
        <v>18.962999999999997</v>
      </c>
      <c r="I37" s="24" t="s">
        <v>27</v>
      </c>
    </row>
    <row r="38" spans="1:9" x14ac:dyDescent="0.3">
      <c r="A38" s="3"/>
      <c r="B38" s="40" t="s">
        <v>6</v>
      </c>
      <c r="C38" s="22">
        <v>2</v>
      </c>
      <c r="D38" s="22">
        <v>6.3</v>
      </c>
      <c r="E38" s="22">
        <v>0.55000000000000004</v>
      </c>
      <c r="F38" s="22">
        <v>0.3</v>
      </c>
      <c r="G38" s="22"/>
      <c r="H38" s="23">
        <f>F38*E38*D38*C38</f>
        <v>2.0790000000000002</v>
      </c>
      <c r="I38" s="24" t="s">
        <v>27</v>
      </c>
    </row>
    <row r="39" spans="1:9" x14ac:dyDescent="0.3">
      <c r="A39" s="3"/>
      <c r="B39" s="37" t="s">
        <v>7</v>
      </c>
      <c r="C39" s="22">
        <v>2</v>
      </c>
      <c r="D39" s="22">
        <v>0.15</v>
      </c>
      <c r="E39" s="22">
        <f>13.73+10.51</f>
        <v>24.240000000000002</v>
      </c>
      <c r="F39" s="22">
        <v>0.15</v>
      </c>
      <c r="G39" s="22"/>
      <c r="H39" s="23">
        <f t="shared" ref="H39:H40" si="0">F39*E39*D39*C39</f>
        <v>1.0908</v>
      </c>
      <c r="I39" s="24" t="s">
        <v>27</v>
      </c>
    </row>
    <row r="40" spans="1:9" ht="18.75" customHeight="1" x14ac:dyDescent="0.3">
      <c r="A40" s="3"/>
      <c r="B40" s="37" t="s">
        <v>8</v>
      </c>
      <c r="C40" s="22">
        <v>16</v>
      </c>
      <c r="D40" s="22">
        <v>0.15</v>
      </c>
      <c r="E40" s="22">
        <v>0.15</v>
      </c>
      <c r="F40" s="22">
        <v>1</v>
      </c>
      <c r="G40" s="22"/>
      <c r="H40" s="23">
        <f t="shared" si="0"/>
        <v>0.36</v>
      </c>
      <c r="I40" s="24" t="s">
        <v>27</v>
      </c>
    </row>
    <row r="41" spans="1:9" ht="18.75" customHeight="1" x14ac:dyDescent="0.3">
      <c r="A41" s="3"/>
      <c r="B41" s="21" t="s">
        <v>76</v>
      </c>
      <c r="C41" s="68">
        <v>1</v>
      </c>
      <c r="D41" s="68">
        <f>D31</f>
        <v>9.9000000000000021</v>
      </c>
      <c r="E41" s="68">
        <v>0.2</v>
      </c>
      <c r="F41" s="68">
        <f>3.43*0.6</f>
        <v>2.0579999999999998</v>
      </c>
      <c r="G41" s="68"/>
      <c r="H41" s="69">
        <f>F41*E41*D41*C41</f>
        <v>4.0748400000000009</v>
      </c>
      <c r="I41" s="70" t="s">
        <v>27</v>
      </c>
    </row>
    <row r="42" spans="1:9" x14ac:dyDescent="0.3">
      <c r="A42" s="3"/>
      <c r="B42" s="21" t="s">
        <v>52</v>
      </c>
      <c r="C42" s="16"/>
      <c r="D42" s="16"/>
      <c r="E42" s="16"/>
      <c r="F42" s="16"/>
      <c r="G42" s="16"/>
      <c r="H42" s="28">
        <f>SUM(H36:H41)</f>
        <v>49.499639999999999</v>
      </c>
      <c r="I42" s="29" t="s">
        <v>27</v>
      </c>
    </row>
    <row r="43" spans="1:9" x14ac:dyDescent="0.3">
      <c r="A43" s="3"/>
      <c r="B43" s="84" t="s">
        <v>45</v>
      </c>
      <c r="C43" s="84"/>
      <c r="D43" s="84"/>
      <c r="E43" s="84"/>
      <c r="F43" s="84"/>
      <c r="G43" s="31"/>
      <c r="H43" s="28">
        <f>H42</f>
        <v>49.499639999999999</v>
      </c>
      <c r="I43" s="29" t="s">
        <v>27</v>
      </c>
    </row>
    <row r="44" spans="1:9" ht="93.75" x14ac:dyDescent="0.3">
      <c r="A44" s="2">
        <v>7</v>
      </c>
      <c r="B44" s="15" t="s">
        <v>88</v>
      </c>
      <c r="C44" s="16"/>
      <c r="D44" s="32"/>
      <c r="E44" s="38"/>
      <c r="F44" s="39"/>
      <c r="G44" s="39"/>
      <c r="H44" s="36"/>
      <c r="I44" s="5"/>
    </row>
    <row r="45" spans="1:9" x14ac:dyDescent="0.3">
      <c r="A45" s="2"/>
      <c r="B45" s="21" t="s">
        <v>65</v>
      </c>
      <c r="C45" s="16">
        <v>3</v>
      </c>
      <c r="D45" s="48">
        <v>6.77</v>
      </c>
      <c r="E45" s="22">
        <v>0.5</v>
      </c>
      <c r="F45" s="22">
        <v>0.55000000000000004</v>
      </c>
      <c r="G45" s="39"/>
      <c r="H45" s="23">
        <f>F45*E45*D45*C45</f>
        <v>5.5852500000000003</v>
      </c>
      <c r="I45" s="24" t="s">
        <v>27</v>
      </c>
    </row>
    <row r="46" spans="1:9" x14ac:dyDescent="0.3">
      <c r="A46" s="3"/>
      <c r="B46" s="37" t="s">
        <v>66</v>
      </c>
      <c r="C46" s="22">
        <v>1</v>
      </c>
      <c r="D46" s="22">
        <v>6.77</v>
      </c>
      <c r="E46" s="22">
        <v>6.3</v>
      </c>
      <c r="F46" s="22">
        <v>0.2</v>
      </c>
      <c r="G46" s="22"/>
      <c r="H46" s="23">
        <f>F46*E46*D46*C46</f>
        <v>8.5301999999999989</v>
      </c>
      <c r="I46" s="24" t="s">
        <v>27</v>
      </c>
    </row>
    <row r="47" spans="1:9" x14ac:dyDescent="0.3">
      <c r="A47" s="2"/>
      <c r="B47" s="21" t="s">
        <v>52</v>
      </c>
      <c r="C47" s="16"/>
      <c r="D47" s="16"/>
      <c r="E47" s="16"/>
      <c r="F47" s="16"/>
      <c r="G47" s="16"/>
      <c r="H47" s="28">
        <f>H45+H46</f>
        <v>14.115449999999999</v>
      </c>
      <c r="I47" s="29" t="s">
        <v>27</v>
      </c>
    </row>
    <row r="48" spans="1:9" x14ac:dyDescent="0.3">
      <c r="A48" s="3"/>
      <c r="B48" s="84" t="s">
        <v>45</v>
      </c>
      <c r="C48" s="84"/>
      <c r="D48" s="84"/>
      <c r="E48" s="84"/>
      <c r="F48" s="84"/>
      <c r="G48" s="31"/>
      <c r="H48" s="28">
        <f>H47</f>
        <v>14.115449999999999</v>
      </c>
      <c r="I48" s="29" t="s">
        <v>27</v>
      </c>
    </row>
    <row r="49" spans="1:9" x14ac:dyDescent="0.3">
      <c r="A49" s="3"/>
      <c r="B49" s="31"/>
      <c r="C49" s="31"/>
      <c r="D49" s="31"/>
      <c r="E49" s="31"/>
      <c r="F49" s="31"/>
      <c r="G49" s="31"/>
      <c r="H49" s="28"/>
      <c r="I49" s="29"/>
    </row>
    <row r="50" spans="1:9" ht="93.75" x14ac:dyDescent="0.3">
      <c r="A50" s="2">
        <v>8</v>
      </c>
      <c r="B50" s="15" t="s">
        <v>50</v>
      </c>
      <c r="C50" s="16"/>
      <c r="D50" s="32"/>
      <c r="E50" s="38"/>
      <c r="F50" s="39"/>
      <c r="G50" s="39"/>
      <c r="H50" s="36"/>
      <c r="I50" s="5"/>
    </row>
    <row r="51" spans="1:9" x14ac:dyDescent="0.3">
      <c r="A51" s="3"/>
      <c r="B51" s="37" t="s">
        <v>54</v>
      </c>
      <c r="C51" s="22"/>
      <c r="D51" s="22"/>
      <c r="E51" s="22"/>
      <c r="F51" s="22">
        <v>0.15</v>
      </c>
      <c r="G51" s="22">
        <v>13.66</v>
      </c>
      <c r="H51" s="23">
        <f>G51*F51</f>
        <v>2.0489999999999999</v>
      </c>
      <c r="I51" s="24" t="s">
        <v>27</v>
      </c>
    </row>
    <row r="52" spans="1:9" x14ac:dyDescent="0.3">
      <c r="A52" s="3"/>
      <c r="B52" s="37" t="s">
        <v>54</v>
      </c>
      <c r="C52" s="22"/>
      <c r="D52" s="22"/>
      <c r="E52" s="22"/>
      <c r="F52" s="22">
        <v>0.15</v>
      </c>
      <c r="G52" s="22">
        <v>18.21</v>
      </c>
      <c r="H52" s="23">
        <f>G52*F52</f>
        <v>2.7315</v>
      </c>
      <c r="I52" s="24" t="s">
        <v>27</v>
      </c>
    </row>
    <row r="53" spans="1:9" x14ac:dyDescent="0.3">
      <c r="A53" s="2"/>
      <c r="B53" s="21" t="s">
        <v>52</v>
      </c>
      <c r="C53" s="16"/>
      <c r="D53" s="16"/>
      <c r="E53" s="16"/>
      <c r="F53" s="16"/>
      <c r="G53" s="16"/>
      <c r="H53" s="28">
        <f>H51+H52</f>
        <v>4.7805</v>
      </c>
      <c r="I53" s="29" t="s">
        <v>27</v>
      </c>
    </row>
    <row r="54" spans="1:9" x14ac:dyDescent="0.3">
      <c r="A54" s="3"/>
      <c r="B54" s="84" t="s">
        <v>45</v>
      </c>
      <c r="C54" s="84"/>
      <c r="D54" s="84"/>
      <c r="E54" s="84"/>
      <c r="F54" s="84"/>
      <c r="G54" s="31"/>
      <c r="H54" s="28">
        <f>H53</f>
        <v>4.7805</v>
      </c>
      <c r="I54" s="29" t="s">
        <v>27</v>
      </c>
    </row>
    <row r="55" spans="1:9" x14ac:dyDescent="0.3">
      <c r="A55" s="3"/>
      <c r="B55" s="31"/>
      <c r="C55" s="31"/>
      <c r="D55" s="31"/>
      <c r="E55" s="31"/>
      <c r="F55" s="31"/>
      <c r="G55" s="31"/>
      <c r="H55" s="28"/>
      <c r="I55" s="29"/>
    </row>
    <row r="56" spans="1:9" ht="93.75" x14ac:dyDescent="0.3">
      <c r="A56" s="2">
        <v>9</v>
      </c>
      <c r="B56" s="15" t="s">
        <v>56</v>
      </c>
      <c r="C56" s="16"/>
      <c r="D56" s="32"/>
      <c r="E56" s="38"/>
      <c r="F56" s="39"/>
      <c r="G56" s="39"/>
      <c r="H56" s="36"/>
      <c r="I56" s="5"/>
    </row>
    <row r="57" spans="1:9" x14ac:dyDescent="0.3">
      <c r="A57" s="2"/>
      <c r="B57" s="21" t="s">
        <v>80</v>
      </c>
      <c r="C57" s="16"/>
      <c r="D57" s="32">
        <v>6.75</v>
      </c>
      <c r="E57" s="38">
        <v>6</v>
      </c>
      <c r="F57" s="22">
        <v>0.1</v>
      </c>
      <c r="G57" s="39"/>
      <c r="H57" s="23">
        <f>F57*E57*D57</f>
        <v>4.0500000000000007</v>
      </c>
      <c r="I57" s="24" t="s">
        <v>27</v>
      </c>
    </row>
    <row r="58" spans="1:9" x14ac:dyDescent="0.3">
      <c r="A58" s="3"/>
      <c r="B58" s="37" t="s">
        <v>81</v>
      </c>
      <c r="C58" s="22"/>
      <c r="D58" s="22"/>
      <c r="E58" s="22"/>
      <c r="F58" s="22">
        <v>0.1</v>
      </c>
      <c r="G58" s="22">
        <v>13.66</v>
      </c>
      <c r="H58" s="23">
        <f>G58*F58</f>
        <v>1.3660000000000001</v>
      </c>
      <c r="I58" s="24" t="s">
        <v>27</v>
      </c>
    </row>
    <row r="59" spans="1:9" x14ac:dyDescent="0.3">
      <c r="A59" s="3"/>
      <c r="B59" s="37" t="s">
        <v>81</v>
      </c>
      <c r="C59" s="22"/>
      <c r="D59" s="22"/>
      <c r="E59" s="22"/>
      <c r="F59" s="22">
        <v>0.1</v>
      </c>
      <c r="G59" s="22">
        <v>18.21</v>
      </c>
      <c r="H59" s="23">
        <f>G59*F59</f>
        <v>1.8210000000000002</v>
      </c>
      <c r="I59" s="24" t="s">
        <v>27</v>
      </c>
    </row>
    <row r="60" spans="1:9" x14ac:dyDescent="0.3">
      <c r="A60" s="2"/>
      <c r="B60" s="21" t="s">
        <v>52</v>
      </c>
      <c r="C60" s="16"/>
      <c r="D60" s="16"/>
      <c r="E60" s="16"/>
      <c r="F60" s="16"/>
      <c r="G60" s="16"/>
      <c r="H60" s="82">
        <f>H58+H59+H57</f>
        <v>7.237000000000001</v>
      </c>
      <c r="I60" s="29" t="s">
        <v>27</v>
      </c>
    </row>
    <row r="61" spans="1:9" x14ac:dyDescent="0.3">
      <c r="A61" s="3"/>
      <c r="B61" s="84" t="s">
        <v>45</v>
      </c>
      <c r="C61" s="84"/>
      <c r="D61" s="84"/>
      <c r="E61" s="84"/>
      <c r="F61" s="84"/>
      <c r="G61" s="31"/>
      <c r="H61" s="28">
        <f>H60</f>
        <v>7.237000000000001</v>
      </c>
      <c r="I61" s="29" t="s">
        <v>27</v>
      </c>
    </row>
    <row r="62" spans="1:9" x14ac:dyDescent="0.3">
      <c r="A62" s="3"/>
      <c r="B62" s="31"/>
      <c r="C62" s="31"/>
      <c r="D62" s="31"/>
      <c r="E62" s="31"/>
      <c r="F62" s="31"/>
      <c r="G62" s="31"/>
      <c r="H62" s="28"/>
      <c r="I62" s="29"/>
    </row>
    <row r="63" spans="1:9" ht="93.75" x14ac:dyDescent="0.3">
      <c r="A63" s="2">
        <v>10</v>
      </c>
      <c r="B63" s="41" t="s">
        <v>25</v>
      </c>
      <c r="C63" s="16"/>
      <c r="D63" s="32"/>
      <c r="E63" s="38"/>
      <c r="F63" s="39"/>
      <c r="G63" s="39"/>
      <c r="H63" s="36"/>
      <c r="I63" s="5"/>
    </row>
    <row r="64" spans="1:9" x14ac:dyDescent="0.3">
      <c r="A64" s="3"/>
      <c r="B64" s="42" t="s">
        <v>69</v>
      </c>
      <c r="C64" s="22">
        <v>1</v>
      </c>
      <c r="D64" s="22">
        <f t="shared" ref="D64:D69" si="1">H36</f>
        <v>22.931999999999999</v>
      </c>
      <c r="E64" s="22">
        <v>90</v>
      </c>
      <c r="F64" s="22"/>
      <c r="G64" s="22"/>
      <c r="H64" s="23">
        <f>E64*D64</f>
        <v>2063.8799999999997</v>
      </c>
      <c r="I64" s="24" t="s">
        <v>28</v>
      </c>
    </row>
    <row r="65" spans="1:9" x14ac:dyDescent="0.3">
      <c r="A65" s="3"/>
      <c r="B65" s="42" t="s">
        <v>70</v>
      </c>
      <c r="C65" s="22">
        <v>1</v>
      </c>
      <c r="D65" s="22">
        <f t="shared" si="1"/>
        <v>18.962999999999997</v>
      </c>
      <c r="E65" s="22">
        <v>90</v>
      </c>
      <c r="F65" s="22"/>
      <c r="G65" s="22"/>
      <c r="H65" s="23">
        <f t="shared" ref="H65:H67" si="2">E65*D65</f>
        <v>1706.6699999999998</v>
      </c>
      <c r="I65" s="24" t="s">
        <v>28</v>
      </c>
    </row>
    <row r="66" spans="1:9" x14ac:dyDescent="0.3">
      <c r="A66" s="3"/>
      <c r="B66" s="42" t="s">
        <v>71</v>
      </c>
      <c r="C66" s="22">
        <v>1</v>
      </c>
      <c r="D66" s="22">
        <f t="shared" si="1"/>
        <v>2.0790000000000002</v>
      </c>
      <c r="E66" s="22">
        <v>120</v>
      </c>
      <c r="F66" s="22"/>
      <c r="G66" s="22"/>
      <c r="H66" s="23">
        <f t="shared" si="2"/>
        <v>249.48000000000002</v>
      </c>
      <c r="I66" s="24" t="s">
        <v>28</v>
      </c>
    </row>
    <row r="67" spans="1:9" x14ac:dyDescent="0.3">
      <c r="A67" s="3"/>
      <c r="B67" s="42" t="s">
        <v>72</v>
      </c>
      <c r="C67" s="22">
        <v>1</v>
      </c>
      <c r="D67" s="22">
        <f t="shared" si="1"/>
        <v>1.0908</v>
      </c>
      <c r="E67" s="22">
        <v>90</v>
      </c>
      <c r="F67" s="22"/>
      <c r="G67" s="22"/>
      <c r="H67" s="23">
        <f t="shared" si="2"/>
        <v>98.171999999999997</v>
      </c>
      <c r="I67" s="24" t="s">
        <v>28</v>
      </c>
    </row>
    <row r="68" spans="1:9" x14ac:dyDescent="0.3">
      <c r="A68" s="3"/>
      <c r="B68" s="42" t="s">
        <v>55</v>
      </c>
      <c r="C68" s="22">
        <v>1</v>
      </c>
      <c r="D68" s="22">
        <f t="shared" si="1"/>
        <v>0.36</v>
      </c>
      <c r="E68" s="22">
        <v>80</v>
      </c>
      <c r="F68" s="22"/>
      <c r="G68" s="22"/>
      <c r="H68" s="23">
        <f t="shared" ref="H68:H72" si="3">E68*D68</f>
        <v>28.799999999999997</v>
      </c>
      <c r="I68" s="24" t="s">
        <v>28</v>
      </c>
    </row>
    <row r="69" spans="1:9" x14ac:dyDescent="0.3">
      <c r="A69" s="3"/>
      <c r="B69" s="42" t="s">
        <v>89</v>
      </c>
      <c r="C69" s="22">
        <v>1</v>
      </c>
      <c r="D69" s="22">
        <f t="shared" si="1"/>
        <v>4.0748400000000009</v>
      </c>
      <c r="E69" s="22">
        <v>110</v>
      </c>
      <c r="F69" s="22"/>
      <c r="G69" s="22"/>
      <c r="H69" s="23">
        <f t="shared" ref="H69" si="4">E69*D69</f>
        <v>448.2324000000001</v>
      </c>
      <c r="I69" s="24" t="s">
        <v>28</v>
      </c>
    </row>
    <row r="70" spans="1:9" x14ac:dyDescent="0.3">
      <c r="A70" s="3"/>
      <c r="B70" s="42" t="s">
        <v>67</v>
      </c>
      <c r="C70" s="22">
        <v>1</v>
      </c>
      <c r="D70" s="22">
        <f>H45</f>
        <v>5.5852500000000003</v>
      </c>
      <c r="E70" s="22">
        <v>130</v>
      </c>
      <c r="F70" s="22"/>
      <c r="G70" s="22"/>
      <c r="H70" s="23">
        <f t="shared" ref="H70" si="5">E70*D70</f>
        <v>726.08249999999998</v>
      </c>
      <c r="I70" s="24" t="s">
        <v>28</v>
      </c>
    </row>
    <row r="71" spans="1:9" x14ac:dyDescent="0.3">
      <c r="A71" s="3"/>
      <c r="B71" s="42" t="s">
        <v>9</v>
      </c>
      <c r="C71" s="22">
        <v>1</v>
      </c>
      <c r="D71" s="22">
        <f>H45</f>
        <v>5.5852500000000003</v>
      </c>
      <c r="E71" s="22">
        <v>110</v>
      </c>
      <c r="F71" s="22"/>
      <c r="G71" s="22"/>
      <c r="H71" s="23">
        <f t="shared" si="3"/>
        <v>614.37750000000005</v>
      </c>
      <c r="I71" s="24" t="s">
        <v>28</v>
      </c>
    </row>
    <row r="72" spans="1:9" x14ac:dyDescent="0.3">
      <c r="A72" s="3"/>
      <c r="B72" s="42" t="s">
        <v>68</v>
      </c>
      <c r="C72" s="22">
        <v>1</v>
      </c>
      <c r="D72" s="22">
        <f>H54</f>
        <v>4.7805</v>
      </c>
      <c r="E72" s="22">
        <v>90</v>
      </c>
      <c r="F72" s="22"/>
      <c r="G72" s="22"/>
      <c r="H72" s="23">
        <f t="shared" si="3"/>
        <v>430.245</v>
      </c>
      <c r="I72" s="24" t="s">
        <v>28</v>
      </c>
    </row>
    <row r="73" spans="1:9" x14ac:dyDescent="0.3">
      <c r="A73" s="3"/>
      <c r="B73" s="33" t="s">
        <v>57</v>
      </c>
      <c r="C73" s="22">
        <v>1</v>
      </c>
      <c r="D73" s="22">
        <f>H61</f>
        <v>7.237000000000001</v>
      </c>
      <c r="E73" s="22">
        <v>70</v>
      </c>
      <c r="F73" s="22"/>
      <c r="G73" s="22"/>
      <c r="H73" s="23">
        <f t="shared" ref="H73" si="6">E73*D73</f>
        <v>506.59000000000009</v>
      </c>
      <c r="I73" s="24" t="s">
        <v>28</v>
      </c>
    </row>
    <row r="74" spans="1:9" x14ac:dyDescent="0.3">
      <c r="A74" s="3"/>
      <c r="B74" s="21" t="s">
        <v>52</v>
      </c>
      <c r="C74" s="16"/>
      <c r="D74" s="16"/>
      <c r="E74" s="16"/>
      <c r="F74" s="16"/>
      <c r="G74" s="16"/>
      <c r="H74" s="28">
        <f>SUM(H64:H73)</f>
        <v>6872.5294000000004</v>
      </c>
      <c r="I74" s="29" t="s">
        <v>28</v>
      </c>
    </row>
    <row r="75" spans="1:9" x14ac:dyDescent="0.3">
      <c r="A75" s="3"/>
      <c r="B75" s="84" t="s">
        <v>45</v>
      </c>
      <c r="C75" s="84"/>
      <c r="D75" s="84"/>
      <c r="E75" s="84"/>
      <c r="F75" s="84"/>
      <c r="G75" s="31"/>
      <c r="H75" s="28">
        <f>H74</f>
        <v>6872.5294000000004</v>
      </c>
      <c r="I75" s="29" t="s">
        <v>28</v>
      </c>
    </row>
    <row r="76" spans="1:9" ht="75" x14ac:dyDescent="0.3">
      <c r="A76" s="2">
        <v>11</v>
      </c>
      <c r="B76" s="15" t="s">
        <v>10</v>
      </c>
      <c r="C76" s="16"/>
      <c r="D76" s="32"/>
      <c r="E76" s="38"/>
      <c r="F76" s="39"/>
      <c r="G76" s="39"/>
      <c r="H76" s="36"/>
      <c r="I76" s="5"/>
    </row>
    <row r="77" spans="1:9" x14ac:dyDescent="0.3">
      <c r="A77" s="3"/>
      <c r="B77" s="37" t="s">
        <v>22</v>
      </c>
      <c r="C77" s="22">
        <v>2</v>
      </c>
      <c r="D77" s="22">
        <v>2.19</v>
      </c>
      <c r="E77" s="22">
        <v>6.7</v>
      </c>
      <c r="F77" s="22">
        <v>0.1</v>
      </c>
      <c r="G77" s="22"/>
      <c r="H77" s="23">
        <f>F77*E77*D77*C77</f>
        <v>2.9346000000000001</v>
      </c>
      <c r="I77" s="24" t="s">
        <v>27</v>
      </c>
    </row>
    <row r="78" spans="1:9" x14ac:dyDescent="0.3">
      <c r="A78" s="3"/>
      <c r="B78" s="37" t="s">
        <v>23</v>
      </c>
      <c r="C78" s="22">
        <v>1</v>
      </c>
      <c r="D78" s="22">
        <v>4.12</v>
      </c>
      <c r="E78" s="22">
        <v>6.7</v>
      </c>
      <c r="F78" s="22">
        <v>0.1</v>
      </c>
      <c r="G78" s="22"/>
      <c r="H78" s="23">
        <f>F78*E78*D78*C78</f>
        <v>2.7604000000000002</v>
      </c>
      <c r="I78" s="24" t="s">
        <v>27</v>
      </c>
    </row>
    <row r="79" spans="1:9" x14ac:dyDescent="0.3">
      <c r="A79" s="9"/>
      <c r="B79" s="43" t="s">
        <v>38</v>
      </c>
      <c r="C79" s="22">
        <v>2</v>
      </c>
      <c r="D79" s="22">
        <v>2.19</v>
      </c>
      <c r="E79" s="22">
        <v>6</v>
      </c>
      <c r="F79" s="22">
        <v>0.1</v>
      </c>
      <c r="G79" s="22"/>
      <c r="H79" s="23">
        <f>F79*E79*D79*C79</f>
        <v>2.6280000000000001</v>
      </c>
      <c r="I79" s="24" t="s">
        <v>27</v>
      </c>
    </row>
    <row r="80" spans="1:9" x14ac:dyDescent="0.3">
      <c r="A80" s="2"/>
      <c r="B80" s="21" t="s">
        <v>52</v>
      </c>
      <c r="C80" s="44"/>
      <c r="D80" s="45"/>
      <c r="E80" s="45"/>
      <c r="F80" s="46"/>
      <c r="G80" s="46"/>
      <c r="H80" s="28">
        <f>SUM(H77:H79)</f>
        <v>8.3230000000000004</v>
      </c>
      <c r="I80" s="29" t="s">
        <v>27</v>
      </c>
    </row>
    <row r="81" spans="1:9" x14ac:dyDescent="0.3">
      <c r="A81" s="3"/>
      <c r="B81" s="84" t="s">
        <v>45</v>
      </c>
      <c r="C81" s="84"/>
      <c r="D81" s="84"/>
      <c r="E81" s="84"/>
      <c r="F81" s="84"/>
      <c r="G81" s="47"/>
      <c r="H81" s="28">
        <f>H80</f>
        <v>8.3230000000000004</v>
      </c>
      <c r="I81" s="29" t="s">
        <v>27</v>
      </c>
    </row>
    <row r="82" spans="1:9" ht="37.5" x14ac:dyDescent="0.3">
      <c r="A82" s="2">
        <v>12</v>
      </c>
      <c r="B82" s="15" t="s">
        <v>39</v>
      </c>
      <c r="C82" s="16"/>
      <c r="D82" s="32"/>
      <c r="E82" s="38"/>
      <c r="F82" s="39"/>
      <c r="G82" s="39"/>
      <c r="H82" s="36"/>
      <c r="I82" s="83"/>
    </row>
    <row r="83" spans="1:9" x14ac:dyDescent="0.3">
      <c r="A83" s="3"/>
      <c r="B83" s="37" t="s">
        <v>11</v>
      </c>
      <c r="C83" s="22">
        <v>1</v>
      </c>
      <c r="D83" s="22">
        <f>E39</f>
        <v>24.240000000000002</v>
      </c>
      <c r="E83" s="22"/>
      <c r="F83" s="22"/>
      <c r="G83" s="22"/>
      <c r="H83" s="23">
        <f>D83</f>
        <v>24.240000000000002</v>
      </c>
      <c r="I83" s="24" t="s">
        <v>73</v>
      </c>
    </row>
    <row r="84" spans="1:9" x14ac:dyDescent="0.3">
      <c r="A84" s="2"/>
      <c r="B84" s="21" t="s">
        <v>52</v>
      </c>
      <c r="C84" s="44"/>
      <c r="D84" s="45"/>
      <c r="E84" s="45"/>
      <c r="F84" s="46"/>
      <c r="G84" s="46"/>
      <c r="H84" s="28">
        <f>H83</f>
        <v>24.240000000000002</v>
      </c>
      <c r="I84" s="29" t="s">
        <v>73</v>
      </c>
    </row>
    <row r="85" spans="1:9" x14ac:dyDescent="0.3">
      <c r="A85" s="3"/>
      <c r="B85" s="85" t="s">
        <v>24</v>
      </c>
      <c r="C85" s="86"/>
      <c r="D85" s="86"/>
      <c r="E85" s="86"/>
      <c r="F85" s="87"/>
      <c r="G85" s="47"/>
      <c r="H85" s="28">
        <f>H84</f>
        <v>24.240000000000002</v>
      </c>
      <c r="I85" s="29" t="s">
        <v>73</v>
      </c>
    </row>
    <row r="86" spans="1:9" ht="37.5" x14ac:dyDescent="0.3">
      <c r="A86" s="2">
        <v>13</v>
      </c>
      <c r="B86" s="15" t="s">
        <v>12</v>
      </c>
      <c r="C86" s="16"/>
      <c r="D86" s="32"/>
      <c r="E86" s="38"/>
      <c r="F86" s="39"/>
      <c r="G86" s="39"/>
      <c r="H86" s="36"/>
      <c r="I86" s="83"/>
    </row>
    <row r="87" spans="1:9" x14ac:dyDescent="0.3">
      <c r="A87" s="3"/>
      <c r="B87" s="37" t="s">
        <v>75</v>
      </c>
      <c r="C87" s="22">
        <v>1</v>
      </c>
      <c r="D87" s="22">
        <v>6</v>
      </c>
      <c r="E87" s="22">
        <v>6.3</v>
      </c>
      <c r="F87" s="22"/>
      <c r="G87" s="22"/>
      <c r="H87" s="23">
        <f t="shared" ref="H87:H92" si="7">C87*D87*E87</f>
        <v>37.799999999999997</v>
      </c>
      <c r="I87" s="24" t="s">
        <v>43</v>
      </c>
    </row>
    <row r="88" spans="1:9" x14ac:dyDescent="0.3">
      <c r="A88" s="3"/>
      <c r="B88" s="37" t="s">
        <v>74</v>
      </c>
      <c r="C88" s="22">
        <v>2</v>
      </c>
      <c r="D88" s="22">
        <f>0.55+0.5+0.35</f>
        <v>1.4</v>
      </c>
      <c r="E88" s="22">
        <v>6.3</v>
      </c>
      <c r="F88" s="22"/>
      <c r="G88" s="22"/>
      <c r="H88" s="23">
        <f t="shared" si="7"/>
        <v>17.639999999999997</v>
      </c>
      <c r="I88" s="24" t="s">
        <v>43</v>
      </c>
    </row>
    <row r="89" spans="1:9" x14ac:dyDescent="0.3">
      <c r="A89" s="3"/>
      <c r="B89" s="37" t="s">
        <v>77</v>
      </c>
      <c r="C89" s="22">
        <v>1</v>
      </c>
      <c r="D89" s="22">
        <f>0.3+0.5+0.3</f>
        <v>1.1000000000000001</v>
      </c>
      <c r="E89" s="22">
        <v>6.3</v>
      </c>
      <c r="F89" s="22"/>
      <c r="G89" s="22"/>
      <c r="H89" s="23">
        <f t="shared" si="7"/>
        <v>6.9300000000000006</v>
      </c>
      <c r="I89" s="24" t="s">
        <v>43</v>
      </c>
    </row>
    <row r="90" spans="1:9" x14ac:dyDescent="0.3">
      <c r="A90" s="3"/>
      <c r="B90" s="37" t="s">
        <v>78</v>
      </c>
      <c r="C90" s="22">
        <v>1</v>
      </c>
      <c r="D90" s="22">
        <f>D41</f>
        <v>9.9000000000000021</v>
      </c>
      <c r="E90" s="22">
        <f>F41</f>
        <v>2.0579999999999998</v>
      </c>
      <c r="F90" s="22"/>
      <c r="G90" s="22"/>
      <c r="H90" s="23">
        <f t="shared" si="7"/>
        <v>20.374200000000002</v>
      </c>
      <c r="I90" s="24" t="s">
        <v>43</v>
      </c>
    </row>
    <row r="91" spans="1:9" x14ac:dyDescent="0.3">
      <c r="A91" s="3"/>
      <c r="B91" s="37" t="s">
        <v>58</v>
      </c>
      <c r="C91" s="22">
        <v>1</v>
      </c>
      <c r="D91" s="22">
        <f>D83</f>
        <v>24.240000000000002</v>
      </c>
      <c r="E91" s="22">
        <f>0.15+0.15+0.15</f>
        <v>0.44999999999999996</v>
      </c>
      <c r="F91" s="22"/>
      <c r="G91" s="22"/>
      <c r="H91" s="23">
        <f t="shared" si="7"/>
        <v>10.907999999999999</v>
      </c>
      <c r="I91" s="24" t="s">
        <v>43</v>
      </c>
    </row>
    <row r="92" spans="1:9" x14ac:dyDescent="0.3">
      <c r="A92" s="3"/>
      <c r="B92" s="37" t="s">
        <v>13</v>
      </c>
      <c r="C92" s="22">
        <f>C40</f>
        <v>16</v>
      </c>
      <c r="D92" s="22">
        <f>0.15+0.15+0.15+0.15</f>
        <v>0.6</v>
      </c>
      <c r="E92" s="22">
        <v>1</v>
      </c>
      <c r="F92" s="22"/>
      <c r="G92" s="22"/>
      <c r="H92" s="23">
        <f t="shared" si="7"/>
        <v>9.6</v>
      </c>
      <c r="I92" s="24" t="s">
        <v>43</v>
      </c>
    </row>
    <row r="93" spans="1:9" x14ac:dyDescent="0.3">
      <c r="A93" s="2"/>
      <c r="B93" s="21" t="s">
        <v>52</v>
      </c>
      <c r="C93" s="44"/>
      <c r="D93" s="45"/>
      <c r="E93" s="45"/>
      <c r="F93" s="46"/>
      <c r="G93" s="46"/>
      <c r="H93" s="28">
        <f>SUM(H87:H92)</f>
        <v>103.2522</v>
      </c>
      <c r="I93" s="29" t="s">
        <v>43</v>
      </c>
    </row>
    <row r="94" spans="1:9" x14ac:dyDescent="0.3">
      <c r="A94" s="3"/>
      <c r="B94" s="85" t="s">
        <v>79</v>
      </c>
      <c r="C94" s="86"/>
      <c r="D94" s="86"/>
      <c r="E94" s="86"/>
      <c r="F94" s="87"/>
      <c r="G94" s="47"/>
      <c r="H94" s="28">
        <f>H93</f>
        <v>103.2522</v>
      </c>
      <c r="I94" s="29" t="s">
        <v>43</v>
      </c>
    </row>
  </sheetData>
  <mergeCells count="17">
    <mergeCell ref="A1:I1"/>
    <mergeCell ref="B22:F22"/>
    <mergeCell ref="B54:F54"/>
    <mergeCell ref="B61:F61"/>
    <mergeCell ref="B8:F8"/>
    <mergeCell ref="B33:F33"/>
    <mergeCell ref="B27:F27"/>
    <mergeCell ref="B23:I23"/>
    <mergeCell ref="B12:F12"/>
    <mergeCell ref="B17:F17"/>
    <mergeCell ref="B43:F43"/>
    <mergeCell ref="B48:F48"/>
    <mergeCell ref="B75:F75"/>
    <mergeCell ref="B81:F81"/>
    <mergeCell ref="B85:F85"/>
    <mergeCell ref="B94:F94"/>
    <mergeCell ref="A2:I2"/>
  </mergeCells>
  <pageMargins left="0.78740157480314965" right="0.39370078740157483" top="0.59055118110236227" bottom="0.59055118110236227" header="0.31496062992125984" footer="0.31496062992125984"/>
  <pageSetup paperSize="9" scale="52" fitToHeight="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0E008-E911-49F0-8CCB-724CB16BD9DA}">
  <sheetPr>
    <pageSetUpPr fitToPage="1"/>
  </sheetPr>
  <dimension ref="A1:F38"/>
  <sheetViews>
    <sheetView zoomScale="85" zoomScaleNormal="85" zoomScaleSheetLayoutView="70" workbookViewId="0">
      <selection activeCell="J9" sqref="J9"/>
    </sheetView>
  </sheetViews>
  <sheetFormatPr defaultRowHeight="18.75" x14ac:dyDescent="0.3"/>
  <cols>
    <col min="1" max="1" width="8.42578125" style="10" bestFit="1" customWidth="1"/>
    <col min="2" max="2" width="49.140625" style="10" customWidth="1"/>
    <col min="3" max="3" width="15.140625" style="10" customWidth="1"/>
    <col min="4" max="4" width="7.42578125" style="10" bestFit="1" customWidth="1"/>
    <col min="5" max="5" width="14.85546875" style="10" bestFit="1" customWidth="1"/>
    <col min="6" max="6" width="20.28515625" style="10" bestFit="1" customWidth="1"/>
    <col min="7" max="16384" width="9.140625" style="10"/>
  </cols>
  <sheetData>
    <row r="1" spans="1:6" x14ac:dyDescent="0.3">
      <c r="A1" s="98" t="s">
        <v>20</v>
      </c>
      <c r="B1" s="98"/>
      <c r="C1" s="98"/>
      <c r="D1" s="98"/>
      <c r="E1" s="98"/>
      <c r="F1" s="98"/>
    </row>
    <row r="2" spans="1:6" x14ac:dyDescent="0.3">
      <c r="A2" s="99" t="s">
        <v>90</v>
      </c>
      <c r="B2" s="99"/>
      <c r="C2" s="99"/>
      <c r="D2" s="99"/>
      <c r="E2" s="99"/>
      <c r="F2" s="99"/>
    </row>
    <row r="3" spans="1:6" x14ac:dyDescent="0.3">
      <c r="A3" s="51" t="s">
        <v>0</v>
      </c>
      <c r="B3" s="52" t="s">
        <v>3</v>
      </c>
      <c r="C3" s="53" t="s">
        <v>4</v>
      </c>
      <c r="D3" s="53" t="s">
        <v>26</v>
      </c>
      <c r="E3" s="51" t="s">
        <v>14</v>
      </c>
      <c r="F3" s="61" t="s">
        <v>15</v>
      </c>
    </row>
    <row r="4" spans="1:6" ht="93.75" x14ac:dyDescent="0.3">
      <c r="A4" s="1">
        <v>1</v>
      </c>
      <c r="B4" s="15" t="s">
        <v>34</v>
      </c>
      <c r="C4" s="16"/>
      <c r="D4" s="16"/>
      <c r="E4" s="16"/>
      <c r="F4" s="62"/>
    </row>
    <row r="5" spans="1:6" x14ac:dyDescent="0.3">
      <c r="A5" s="2"/>
      <c r="B5" s="21" t="s">
        <v>59</v>
      </c>
      <c r="C5" s="27">
        <f>DETAILED!H8</f>
        <v>6.555600000000001</v>
      </c>
      <c r="D5" s="27" t="s">
        <v>27</v>
      </c>
      <c r="E5" s="54"/>
      <c r="F5" s="54">
        <f>C5*E5</f>
        <v>0</v>
      </c>
    </row>
    <row r="6" spans="1:6" ht="150" x14ac:dyDescent="0.3">
      <c r="A6" s="2">
        <v>2</v>
      </c>
      <c r="B6" s="15" t="s">
        <v>33</v>
      </c>
      <c r="C6" s="16"/>
      <c r="D6" s="16"/>
      <c r="E6" s="32"/>
      <c r="F6" s="62"/>
    </row>
    <row r="7" spans="1:6" x14ac:dyDescent="0.3">
      <c r="A7" s="2"/>
      <c r="B7" s="21" t="s">
        <v>59</v>
      </c>
      <c r="C7" s="27">
        <f>DETAILED!H12</f>
        <v>94.067999999999998</v>
      </c>
      <c r="D7" s="27" t="s">
        <v>27</v>
      </c>
      <c r="E7" s="54"/>
      <c r="F7" s="54">
        <f>C7*E7</f>
        <v>0</v>
      </c>
    </row>
    <row r="8" spans="1:6" x14ac:dyDescent="0.3">
      <c r="A8" s="2">
        <v>3</v>
      </c>
      <c r="B8" s="33" t="s">
        <v>46</v>
      </c>
      <c r="C8" s="16"/>
      <c r="D8" s="16"/>
      <c r="E8" s="26"/>
      <c r="F8" s="63"/>
    </row>
    <row r="9" spans="1:6" x14ac:dyDescent="0.3">
      <c r="A9" s="2"/>
      <c r="B9" s="21" t="s">
        <v>59</v>
      </c>
      <c r="C9" s="27">
        <f>DETAILED!H17</f>
        <v>5.226</v>
      </c>
      <c r="D9" s="27" t="s">
        <v>27</v>
      </c>
      <c r="E9" s="54"/>
      <c r="F9" s="54">
        <f>C9*E9</f>
        <v>0</v>
      </c>
    </row>
    <row r="10" spans="1:6" x14ac:dyDescent="0.3">
      <c r="A10" s="2" t="s">
        <v>85</v>
      </c>
      <c r="B10" s="33" t="s">
        <v>49</v>
      </c>
      <c r="C10" s="16"/>
      <c r="D10" s="16"/>
      <c r="E10" s="26"/>
      <c r="F10" s="63"/>
    </row>
    <row r="11" spans="1:6" x14ac:dyDescent="0.3">
      <c r="A11" s="2"/>
      <c r="B11" s="21" t="s">
        <v>59</v>
      </c>
      <c r="C11" s="27">
        <f>DETAILED!H22</f>
        <v>6.6150000000000002</v>
      </c>
      <c r="D11" s="27" t="s">
        <v>27</v>
      </c>
      <c r="E11" s="54"/>
      <c r="F11" s="54">
        <f>C11*E11</f>
        <v>0</v>
      </c>
    </row>
    <row r="12" spans="1:6" x14ac:dyDescent="0.3">
      <c r="A12" s="2" t="s">
        <v>83</v>
      </c>
      <c r="B12" s="75" t="s">
        <v>86</v>
      </c>
      <c r="C12" s="27"/>
      <c r="D12" s="27"/>
      <c r="E12" s="54"/>
      <c r="F12" s="54"/>
    </row>
    <row r="13" spans="1:6" x14ac:dyDescent="0.3">
      <c r="A13" s="2"/>
      <c r="B13" s="21" t="s">
        <v>59</v>
      </c>
      <c r="C13" s="27">
        <f>DETAILED!H27</f>
        <v>6.6150000000000002</v>
      </c>
      <c r="D13" s="27" t="s">
        <v>27</v>
      </c>
      <c r="E13" s="54"/>
      <c r="F13" s="54">
        <f>C13*E13</f>
        <v>0</v>
      </c>
    </row>
    <row r="14" spans="1:6" x14ac:dyDescent="0.3">
      <c r="A14" s="2"/>
      <c r="B14" s="21"/>
      <c r="C14" s="27"/>
      <c r="D14" s="27"/>
      <c r="E14" s="54"/>
      <c r="F14" s="54"/>
    </row>
    <row r="15" spans="1:6" ht="75" x14ac:dyDescent="0.3">
      <c r="A15" s="2">
        <v>5</v>
      </c>
      <c r="B15" s="15" t="s">
        <v>87</v>
      </c>
      <c r="C15" s="27"/>
      <c r="D15" s="27"/>
      <c r="E15" s="54"/>
      <c r="F15" s="54"/>
    </row>
    <row r="16" spans="1:6" x14ac:dyDescent="0.3">
      <c r="A16" s="2"/>
      <c r="B16" s="21" t="s">
        <v>59</v>
      </c>
      <c r="C16" s="27">
        <f>DETAILED!H33</f>
        <v>4.0810000000000004</v>
      </c>
      <c r="D16" s="27" t="s">
        <v>27</v>
      </c>
      <c r="E16" s="54"/>
      <c r="F16" s="54">
        <f>C16*E16</f>
        <v>0</v>
      </c>
    </row>
    <row r="17" spans="1:6" ht="93.75" x14ac:dyDescent="0.3">
      <c r="A17" s="2">
        <v>6</v>
      </c>
      <c r="B17" s="15" t="s">
        <v>53</v>
      </c>
      <c r="C17" s="16"/>
      <c r="D17" s="16"/>
      <c r="E17" s="32"/>
      <c r="F17" s="64"/>
    </row>
    <row r="18" spans="1:6" x14ac:dyDescent="0.3">
      <c r="A18" s="3"/>
      <c r="B18" s="21" t="s">
        <v>59</v>
      </c>
      <c r="C18" s="27">
        <f>DETAILED!H43</f>
        <v>49.499639999999999</v>
      </c>
      <c r="D18" s="27" t="s">
        <v>27</v>
      </c>
      <c r="E18" s="54"/>
      <c r="F18" s="54">
        <f>C18*E18</f>
        <v>0</v>
      </c>
    </row>
    <row r="19" spans="1:6" ht="93.75" x14ac:dyDescent="0.3">
      <c r="A19" s="2">
        <v>7</v>
      </c>
      <c r="B19" s="15" t="s">
        <v>62</v>
      </c>
      <c r="C19" s="16"/>
      <c r="D19" s="16"/>
      <c r="E19" s="32"/>
      <c r="F19" s="64"/>
    </row>
    <row r="20" spans="1:6" x14ac:dyDescent="0.3">
      <c r="A20" s="3"/>
      <c r="B20" s="21" t="s">
        <v>59</v>
      </c>
      <c r="C20" s="27">
        <f>DETAILED!H48</f>
        <v>14.115449999999999</v>
      </c>
      <c r="D20" s="27" t="s">
        <v>27</v>
      </c>
      <c r="E20" s="54"/>
      <c r="F20" s="54">
        <f>C20*E20</f>
        <v>0</v>
      </c>
    </row>
    <row r="21" spans="1:6" ht="112.5" x14ac:dyDescent="0.3">
      <c r="A21" s="2">
        <v>8</v>
      </c>
      <c r="B21" s="15" t="s">
        <v>61</v>
      </c>
      <c r="C21" s="27"/>
      <c r="D21" s="27"/>
      <c r="E21" s="54"/>
      <c r="F21" s="54"/>
    </row>
    <row r="22" spans="1:6" x14ac:dyDescent="0.3">
      <c r="A22" s="3"/>
      <c r="B22" s="21" t="s">
        <v>59</v>
      </c>
      <c r="C22" s="27">
        <f>DETAILED!H54</f>
        <v>4.7805</v>
      </c>
      <c r="D22" s="27" t="s">
        <v>27</v>
      </c>
      <c r="E22" s="54"/>
      <c r="F22" s="54">
        <f>C22*E22</f>
        <v>0</v>
      </c>
    </row>
    <row r="23" spans="1:6" ht="93.75" x14ac:dyDescent="0.3">
      <c r="A23" s="2">
        <v>9</v>
      </c>
      <c r="B23" s="15" t="s">
        <v>56</v>
      </c>
      <c r="C23" s="27"/>
      <c r="D23" s="27"/>
      <c r="E23" s="54"/>
      <c r="F23" s="54"/>
    </row>
    <row r="24" spans="1:6" x14ac:dyDescent="0.3">
      <c r="A24" s="3"/>
      <c r="B24" s="21" t="s">
        <v>59</v>
      </c>
      <c r="C24" s="27">
        <f>DETAILED!H61</f>
        <v>7.237000000000001</v>
      </c>
      <c r="D24" s="27" t="s">
        <v>27</v>
      </c>
      <c r="E24" s="54"/>
      <c r="F24" s="54">
        <f>C24*E24</f>
        <v>0</v>
      </c>
    </row>
    <row r="25" spans="1:6" ht="93.75" x14ac:dyDescent="0.3">
      <c r="A25" s="2">
        <v>10</v>
      </c>
      <c r="B25" s="15" t="s">
        <v>25</v>
      </c>
      <c r="C25" s="16"/>
      <c r="D25" s="16"/>
      <c r="E25" s="32"/>
      <c r="F25" s="64"/>
    </row>
    <row r="26" spans="1:6" x14ac:dyDescent="0.3">
      <c r="A26" s="3"/>
      <c r="B26" s="21" t="s">
        <v>59</v>
      </c>
      <c r="C26" s="27">
        <f>DETAILED!H75</f>
        <v>6872.5294000000004</v>
      </c>
      <c r="D26" s="27" t="s">
        <v>28</v>
      </c>
      <c r="E26" s="54"/>
      <c r="F26" s="54">
        <f>C26*E26</f>
        <v>0</v>
      </c>
    </row>
    <row r="27" spans="1:6" ht="75" x14ac:dyDescent="0.3">
      <c r="A27" s="2">
        <v>11</v>
      </c>
      <c r="B27" s="15" t="s">
        <v>10</v>
      </c>
      <c r="C27" s="16"/>
      <c r="D27" s="16"/>
      <c r="E27" s="32"/>
      <c r="F27" s="64"/>
    </row>
    <row r="28" spans="1:6" x14ac:dyDescent="0.3">
      <c r="A28" s="3"/>
      <c r="B28" s="21" t="s">
        <v>59</v>
      </c>
      <c r="C28" s="27">
        <f>DETAILED!H81</f>
        <v>8.3230000000000004</v>
      </c>
      <c r="D28" s="27" t="s">
        <v>27</v>
      </c>
      <c r="E28" s="54"/>
      <c r="F28" s="54">
        <f>C28*E28</f>
        <v>0</v>
      </c>
    </row>
    <row r="29" spans="1:6" ht="37.5" x14ac:dyDescent="0.3">
      <c r="A29" s="2">
        <v>12</v>
      </c>
      <c r="B29" s="15" t="s">
        <v>39</v>
      </c>
      <c r="C29" s="16"/>
      <c r="D29" s="16"/>
      <c r="E29" s="32"/>
      <c r="F29" s="64"/>
    </row>
    <row r="30" spans="1:6" x14ac:dyDescent="0.3">
      <c r="A30" s="3"/>
      <c r="B30" s="21" t="s">
        <v>60</v>
      </c>
      <c r="C30" s="27">
        <f>DETAILED!H85</f>
        <v>24.240000000000002</v>
      </c>
      <c r="D30" s="27" t="s">
        <v>29</v>
      </c>
      <c r="E30" s="54"/>
      <c r="F30" s="54">
        <f>C30*E30</f>
        <v>0</v>
      </c>
    </row>
    <row r="31" spans="1:6" ht="37.5" x14ac:dyDescent="0.3">
      <c r="A31" s="2">
        <v>13</v>
      </c>
      <c r="B31" s="15" t="s">
        <v>30</v>
      </c>
      <c r="C31" s="16"/>
      <c r="D31" s="16"/>
      <c r="E31" s="32"/>
      <c r="F31" s="64"/>
    </row>
    <row r="32" spans="1:6" x14ac:dyDescent="0.3">
      <c r="A32" s="3"/>
      <c r="B32" s="21" t="s">
        <v>59</v>
      </c>
      <c r="C32" s="27">
        <f>DETAILED!H94</f>
        <v>103.2522</v>
      </c>
      <c r="D32" s="27" t="s">
        <v>31</v>
      </c>
      <c r="E32" s="54"/>
      <c r="F32" s="54">
        <f>C32*E32</f>
        <v>0</v>
      </c>
    </row>
    <row r="33" spans="1:6" x14ac:dyDescent="0.3">
      <c r="A33" s="3"/>
      <c r="B33" s="21"/>
      <c r="C33" s="27"/>
      <c r="D33" s="27"/>
      <c r="E33" s="54"/>
      <c r="F33" s="54"/>
    </row>
    <row r="34" spans="1:6" x14ac:dyDescent="0.3">
      <c r="A34" s="3"/>
      <c r="B34" s="1" t="s">
        <v>16</v>
      </c>
      <c r="C34" s="50"/>
      <c r="D34" s="50"/>
      <c r="E34" s="59"/>
      <c r="F34" s="60">
        <f>SUM(F5:F32)</f>
        <v>0</v>
      </c>
    </row>
    <row r="35" spans="1:6" x14ac:dyDescent="0.3">
      <c r="A35" s="2">
        <v>14</v>
      </c>
      <c r="B35" s="1" t="s">
        <v>17</v>
      </c>
      <c r="C35" s="27"/>
      <c r="D35" s="27"/>
      <c r="E35" s="27"/>
      <c r="F35" s="27"/>
    </row>
    <row r="36" spans="1:6" x14ac:dyDescent="0.3">
      <c r="A36" s="4"/>
      <c r="B36" s="37" t="s">
        <v>18</v>
      </c>
      <c r="C36" s="16"/>
      <c r="D36" s="16"/>
      <c r="E36" s="55">
        <v>0.18</v>
      </c>
      <c r="F36" s="65">
        <f>F34*E36</f>
        <v>0</v>
      </c>
    </row>
    <row r="37" spans="1:6" ht="19.5" thickBot="1" x14ac:dyDescent="0.35">
      <c r="A37" s="6"/>
      <c r="B37" s="56"/>
      <c r="C37" s="57"/>
      <c r="D37" s="57"/>
      <c r="E37" s="58" t="s">
        <v>19</v>
      </c>
    </row>
    <row r="38" spans="1:6" ht="21.75" thickBot="1" x14ac:dyDescent="0.35">
      <c r="A38" s="100" t="s">
        <v>37</v>
      </c>
      <c r="B38" s="101"/>
      <c r="C38" s="101"/>
      <c r="D38" s="101"/>
      <c r="E38" s="101"/>
      <c r="F38" s="66">
        <f>F36+F34</f>
        <v>0</v>
      </c>
    </row>
  </sheetData>
  <mergeCells count="3">
    <mergeCell ref="A1:F1"/>
    <mergeCell ref="A2:F2"/>
    <mergeCell ref="A38:E38"/>
  </mergeCells>
  <pageMargins left="0.23622047244094491" right="0.23622047244094491" top="0.74803149606299213" bottom="0.59055118110236227" header="0.31496062992125984" footer="0.31496062992125984"/>
  <pageSetup paperSize="9" scale="86" fitToHeight="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DETAILED</vt:lpstr>
      <vt:lpstr>ABSTRACT </vt:lpstr>
      <vt:lpstr>'ABSTRACT '!Print_Area</vt:lpstr>
      <vt:lpstr>DETAILED!Print_Area</vt:lpstr>
      <vt:lpstr>'ABSTRACT '!Print_Titles</vt:lpstr>
      <vt:lpstr>DETAILED!Print_Titles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AAA1</dc:creator>
  <cp:lastModifiedBy>dr.manju george</cp:lastModifiedBy>
  <cp:lastPrinted>2025-11-13T03:13:03Z</cp:lastPrinted>
  <dcterms:created xsi:type="dcterms:W3CDTF">2019-06-16T16:15:36Z</dcterms:created>
  <dcterms:modified xsi:type="dcterms:W3CDTF">2026-01-13T06:53:19Z</dcterms:modified>
</cp:coreProperties>
</file>